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tgisaesp-my.sharepoint.com/personal/ccastillo_tgi_com_co/Documents/9. SOPORTE DOW JONES/2022/1.7.3 SOPORTES/"/>
    </mc:Choice>
  </mc:AlternateContent>
  <xr:revisionPtr revIDLastSave="0" documentId="8_{C360A7B1-C836-48EF-B6C3-31ECCE6BA5B8}" xr6:coauthVersionLast="47" xr6:coauthVersionMax="47" xr10:uidLastSave="{00000000-0000-0000-0000-000000000000}"/>
  <bookViews>
    <workbookView xWindow="-120" yWindow="-120" windowWidth="20730" windowHeight="11160" tabRatio="792" xr2:uid="{00000000-000D-0000-FFFF-FFFF00000000}"/>
  </bookViews>
  <sheets>
    <sheet name="Instructivo" sheetId="2" r:id="rId1"/>
    <sheet name="Contexto" sheetId="3" r:id="rId2"/>
    <sheet name="Matriz de Criterios" sheetId="4" r:id="rId3"/>
    <sheet name="Listas-Input" sheetId="5" state="hidden" r:id="rId4"/>
    <sheet name="Parámetros" sheetId="6" state="hidden" r:id="rId5"/>
    <sheet name="Matriz de riesgos" sheetId="7" r:id="rId6"/>
    <sheet name="Matriz seguimiento (1)" sheetId="8" r:id="rId7"/>
    <sheet name="Matriz seguimiento (2)" sheetId="9" r:id="rId8"/>
    <sheet name="Matriz seguimiento (3)" sheetId="10"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60" i="10" l="1"/>
  <c r="U60" i="10"/>
  <c r="T60" i="10"/>
  <c r="S60" i="10"/>
  <c r="R60" i="10"/>
  <c r="W60" i="10" s="1"/>
  <c r="X60" i="10" s="1"/>
  <c r="Y60" i="10" s="1"/>
  <c r="Q60" i="10"/>
  <c r="P60" i="10"/>
  <c r="O60" i="10"/>
  <c r="M60" i="10"/>
  <c r="N60" i="10" s="1"/>
  <c r="L60" i="10"/>
  <c r="K60" i="10"/>
  <c r="F60" i="10"/>
  <c r="E60" i="10"/>
  <c r="D60" i="10"/>
  <c r="C60" i="10"/>
  <c r="B60" i="10"/>
  <c r="A60" i="10"/>
  <c r="T59" i="10"/>
  <c r="S59" i="10"/>
  <c r="U59" i="10" s="1"/>
  <c r="R59" i="10"/>
  <c r="W59" i="10" s="1"/>
  <c r="X59" i="10" s="1"/>
  <c r="Y59" i="10" s="1"/>
  <c r="Q59" i="10"/>
  <c r="P59" i="10"/>
  <c r="O59" i="10"/>
  <c r="L59" i="10"/>
  <c r="K59" i="10"/>
  <c r="M59" i="10" s="1"/>
  <c r="N59" i="10" s="1"/>
  <c r="F59" i="10"/>
  <c r="E59" i="10"/>
  <c r="D59" i="10"/>
  <c r="C59" i="10"/>
  <c r="B59" i="10"/>
  <c r="A59" i="10"/>
  <c r="S58" i="10"/>
  <c r="R58" i="10"/>
  <c r="W58" i="10" s="1"/>
  <c r="X58" i="10" s="1"/>
  <c r="Y58" i="10" s="1"/>
  <c r="Q58" i="10"/>
  <c r="P58" i="10"/>
  <c r="O58" i="10"/>
  <c r="T58" i="10" s="1"/>
  <c r="L58" i="10"/>
  <c r="K58" i="10"/>
  <c r="M58" i="10" s="1"/>
  <c r="N58" i="10" s="1"/>
  <c r="F58" i="10"/>
  <c r="E58" i="10"/>
  <c r="D58" i="10"/>
  <c r="C58" i="10"/>
  <c r="B58" i="10"/>
  <c r="A58" i="10"/>
  <c r="T57" i="10"/>
  <c r="S57" i="10"/>
  <c r="R57" i="10"/>
  <c r="W57" i="10" s="1"/>
  <c r="X57" i="10" s="1"/>
  <c r="Y57" i="10" s="1"/>
  <c r="Q57" i="10"/>
  <c r="P57" i="10"/>
  <c r="O57" i="10"/>
  <c r="L57" i="10"/>
  <c r="K57" i="10"/>
  <c r="M57" i="10" s="1"/>
  <c r="N57" i="10" s="1"/>
  <c r="F57" i="10"/>
  <c r="E57" i="10"/>
  <c r="D57" i="10"/>
  <c r="C57" i="10"/>
  <c r="B57" i="10"/>
  <c r="A57" i="10"/>
  <c r="S56" i="10"/>
  <c r="R56" i="10"/>
  <c r="W56" i="10" s="1"/>
  <c r="X56" i="10" s="1"/>
  <c r="Y56" i="10" s="1"/>
  <c r="Q56" i="10"/>
  <c r="P56" i="10"/>
  <c r="O56" i="10"/>
  <c r="T56" i="10" s="1"/>
  <c r="L56" i="10"/>
  <c r="K56" i="10"/>
  <c r="M56" i="10" s="1"/>
  <c r="N56" i="10" s="1"/>
  <c r="F56" i="10"/>
  <c r="E56" i="10"/>
  <c r="D56" i="10"/>
  <c r="C56" i="10"/>
  <c r="B56" i="10"/>
  <c r="A56" i="10"/>
  <c r="W55" i="10"/>
  <c r="X55" i="10" s="1"/>
  <c r="Y55" i="10" s="1"/>
  <c r="V55" i="10"/>
  <c r="S55" i="10"/>
  <c r="R55" i="10"/>
  <c r="U55" i="10" s="1"/>
  <c r="Q55" i="10"/>
  <c r="P55" i="10"/>
  <c r="O55" i="10"/>
  <c r="T55" i="10" s="1"/>
  <c r="L55" i="10"/>
  <c r="K55" i="10"/>
  <c r="M55" i="10" s="1"/>
  <c r="N55" i="10" s="1"/>
  <c r="F55" i="10"/>
  <c r="E55" i="10"/>
  <c r="D55" i="10"/>
  <c r="C55" i="10"/>
  <c r="B55" i="10"/>
  <c r="A55" i="10"/>
  <c r="V54" i="10"/>
  <c r="U54" i="10"/>
  <c r="S54" i="10"/>
  <c r="R54" i="10"/>
  <c r="Q54" i="10"/>
  <c r="P54" i="10"/>
  <c r="O54" i="10"/>
  <c r="T54" i="10" s="1"/>
  <c r="M54" i="10"/>
  <c r="N54" i="10" s="1"/>
  <c r="L54" i="10"/>
  <c r="W54" i="10" s="1"/>
  <c r="X54" i="10" s="1"/>
  <c r="Y54" i="10" s="1"/>
  <c r="K54" i="10"/>
  <c r="F54" i="10"/>
  <c r="E54" i="10"/>
  <c r="D54" i="10"/>
  <c r="C54" i="10"/>
  <c r="B54" i="10"/>
  <c r="A54" i="10"/>
  <c r="W53" i="10"/>
  <c r="X53" i="10" s="1"/>
  <c r="Y53" i="10" s="1"/>
  <c r="S53" i="10"/>
  <c r="V53" i="10" s="1"/>
  <c r="R53" i="10"/>
  <c r="Q53" i="10"/>
  <c r="P53" i="10"/>
  <c r="O53" i="10"/>
  <c r="T53" i="10" s="1"/>
  <c r="M53" i="10"/>
  <c r="N53" i="10" s="1"/>
  <c r="L53" i="10"/>
  <c r="K53" i="10"/>
  <c r="F53" i="10"/>
  <c r="E53" i="10"/>
  <c r="D53" i="10"/>
  <c r="C53" i="10"/>
  <c r="B53" i="10"/>
  <c r="A53" i="10"/>
  <c r="U52" i="10"/>
  <c r="S52" i="10"/>
  <c r="R52" i="10"/>
  <c r="Q52" i="10"/>
  <c r="P52" i="10"/>
  <c r="O52" i="10"/>
  <c r="T52" i="10" s="1"/>
  <c r="L52" i="10"/>
  <c r="K52" i="10"/>
  <c r="V52" i="10" s="1"/>
  <c r="F52" i="10"/>
  <c r="E52" i="10"/>
  <c r="D52" i="10"/>
  <c r="C52" i="10"/>
  <c r="B52" i="10"/>
  <c r="A52" i="10"/>
  <c r="S51" i="10"/>
  <c r="U51" i="10" s="1"/>
  <c r="R51" i="10"/>
  <c r="Q51" i="10"/>
  <c r="P51" i="10"/>
  <c r="O51" i="10"/>
  <c r="T51" i="10" s="1"/>
  <c r="L51" i="10"/>
  <c r="K51" i="10"/>
  <c r="M51" i="10" s="1"/>
  <c r="N51" i="10" s="1"/>
  <c r="F51" i="10"/>
  <c r="E51" i="10"/>
  <c r="D51" i="10"/>
  <c r="C51" i="10"/>
  <c r="B51" i="10"/>
  <c r="A51" i="10"/>
  <c r="T50" i="10"/>
  <c r="S50" i="10"/>
  <c r="R50" i="10"/>
  <c r="W50" i="10" s="1"/>
  <c r="X50" i="10" s="1"/>
  <c r="Y50" i="10" s="1"/>
  <c r="Q50" i="10"/>
  <c r="P50" i="10"/>
  <c r="O50" i="10"/>
  <c r="L50" i="10"/>
  <c r="K50" i="10"/>
  <c r="M50" i="10" s="1"/>
  <c r="N50" i="10" s="1"/>
  <c r="F50" i="10"/>
  <c r="E50" i="10"/>
  <c r="D50" i="10"/>
  <c r="C50" i="10"/>
  <c r="B50" i="10"/>
  <c r="A50" i="10"/>
  <c r="S49" i="10"/>
  <c r="R49" i="10"/>
  <c r="W49" i="10" s="1"/>
  <c r="X49" i="10" s="1"/>
  <c r="Y49" i="10" s="1"/>
  <c r="Q49" i="10"/>
  <c r="P49" i="10"/>
  <c r="O49" i="10"/>
  <c r="T49" i="10" s="1"/>
  <c r="L49" i="10"/>
  <c r="K49" i="10"/>
  <c r="M49" i="10" s="1"/>
  <c r="N49" i="10" s="1"/>
  <c r="F49" i="10"/>
  <c r="E49" i="10"/>
  <c r="D49" i="10"/>
  <c r="C49" i="10"/>
  <c r="B49" i="10"/>
  <c r="A49" i="10"/>
  <c r="S48" i="10"/>
  <c r="R48" i="10"/>
  <c r="W48" i="10" s="1"/>
  <c r="X48" i="10" s="1"/>
  <c r="Y48" i="10" s="1"/>
  <c r="Q48" i="10"/>
  <c r="P48" i="10"/>
  <c r="O48" i="10"/>
  <c r="T48" i="10" s="1"/>
  <c r="L48" i="10"/>
  <c r="K48" i="10"/>
  <c r="M48" i="10" s="1"/>
  <c r="N48" i="10" s="1"/>
  <c r="F48" i="10"/>
  <c r="E48" i="10"/>
  <c r="D48" i="10"/>
  <c r="C48" i="10"/>
  <c r="B48" i="10"/>
  <c r="A48" i="10"/>
  <c r="V47" i="10"/>
  <c r="U47" i="10"/>
  <c r="S47" i="10"/>
  <c r="R47" i="10"/>
  <c r="Q47" i="10"/>
  <c r="P47" i="10"/>
  <c r="O47" i="10"/>
  <c r="T47" i="10" s="1"/>
  <c r="M47" i="10"/>
  <c r="N47" i="10" s="1"/>
  <c r="L47" i="10"/>
  <c r="W47" i="10" s="1"/>
  <c r="X47" i="10" s="1"/>
  <c r="Y47" i="10" s="1"/>
  <c r="K47" i="10"/>
  <c r="F47" i="10"/>
  <c r="E47" i="10"/>
  <c r="D47" i="10"/>
  <c r="C47" i="10"/>
  <c r="B47" i="10"/>
  <c r="A47" i="10"/>
  <c r="W46" i="10"/>
  <c r="X46" i="10" s="1"/>
  <c r="Y46" i="10" s="1"/>
  <c r="S46" i="10"/>
  <c r="R46" i="10"/>
  <c r="V46" i="10" s="1"/>
  <c r="Q46" i="10"/>
  <c r="P46" i="10"/>
  <c r="O46" i="10"/>
  <c r="T46" i="10" s="1"/>
  <c r="N46" i="10"/>
  <c r="M46" i="10"/>
  <c r="L46" i="10"/>
  <c r="K46" i="10"/>
  <c r="F46" i="10"/>
  <c r="E46" i="10"/>
  <c r="D46" i="10"/>
  <c r="C46" i="10"/>
  <c r="B46" i="10"/>
  <c r="A46" i="10"/>
  <c r="S45" i="10"/>
  <c r="W45" i="10" s="1"/>
  <c r="X45" i="10" s="1"/>
  <c r="Y45" i="10" s="1"/>
  <c r="R45" i="10"/>
  <c r="Q45" i="10"/>
  <c r="P45" i="10"/>
  <c r="O45" i="10"/>
  <c r="T45" i="10" s="1"/>
  <c r="L45" i="10"/>
  <c r="K45" i="10"/>
  <c r="M45" i="10" s="1"/>
  <c r="N45" i="10" s="1"/>
  <c r="F45" i="10"/>
  <c r="E45" i="10"/>
  <c r="D45" i="10"/>
  <c r="C45" i="10"/>
  <c r="B45" i="10"/>
  <c r="A45" i="10"/>
  <c r="U44" i="10"/>
  <c r="T44" i="10"/>
  <c r="S44" i="10"/>
  <c r="R44" i="10"/>
  <c r="V44" i="10" s="1"/>
  <c r="Q44" i="10"/>
  <c r="P44" i="10"/>
  <c r="O44" i="10"/>
  <c r="L44" i="10"/>
  <c r="K44" i="10"/>
  <c r="M44" i="10" s="1"/>
  <c r="N44" i="10" s="1"/>
  <c r="F44" i="10"/>
  <c r="E44" i="10"/>
  <c r="D44" i="10"/>
  <c r="C44" i="10"/>
  <c r="B44" i="10"/>
  <c r="A44" i="10"/>
  <c r="T43" i="10"/>
  <c r="S43" i="10"/>
  <c r="U43" i="10" s="1"/>
  <c r="R43" i="10"/>
  <c r="Q43" i="10"/>
  <c r="P43" i="10"/>
  <c r="O43" i="10"/>
  <c r="L43" i="10"/>
  <c r="K43" i="10"/>
  <c r="M43" i="10" s="1"/>
  <c r="N43" i="10" s="1"/>
  <c r="F43" i="10"/>
  <c r="E43" i="10"/>
  <c r="D43" i="10"/>
  <c r="C43" i="10"/>
  <c r="B43" i="10"/>
  <c r="A43" i="10"/>
  <c r="S42" i="10"/>
  <c r="R42" i="10"/>
  <c r="Q42" i="10"/>
  <c r="P42" i="10"/>
  <c r="O42" i="10"/>
  <c r="T42" i="10" s="1"/>
  <c r="L42" i="10"/>
  <c r="K42" i="10"/>
  <c r="M42" i="10" s="1"/>
  <c r="N42" i="10" s="1"/>
  <c r="F42" i="10"/>
  <c r="E42" i="10"/>
  <c r="D42" i="10"/>
  <c r="C42" i="10"/>
  <c r="B42" i="10"/>
  <c r="A42" i="10"/>
  <c r="S41" i="10"/>
  <c r="R41" i="10"/>
  <c r="Q41" i="10"/>
  <c r="P41" i="10"/>
  <c r="O41" i="10"/>
  <c r="T41" i="10" s="1"/>
  <c r="L41" i="10"/>
  <c r="K41" i="10"/>
  <c r="M41" i="10" s="1"/>
  <c r="N41" i="10" s="1"/>
  <c r="F41" i="10"/>
  <c r="E41" i="10"/>
  <c r="D41" i="10"/>
  <c r="C41" i="10"/>
  <c r="B41" i="10"/>
  <c r="A41" i="10"/>
  <c r="S40" i="10"/>
  <c r="R40" i="10"/>
  <c r="Q40" i="10"/>
  <c r="P40" i="10"/>
  <c r="O40" i="10"/>
  <c r="T40" i="10" s="1"/>
  <c r="L40" i="10"/>
  <c r="K40" i="10"/>
  <c r="M40" i="10" s="1"/>
  <c r="N40" i="10" s="1"/>
  <c r="F40" i="10"/>
  <c r="E40" i="10"/>
  <c r="D40" i="10"/>
  <c r="C40" i="10"/>
  <c r="B40" i="10"/>
  <c r="A40" i="10"/>
  <c r="S39" i="10"/>
  <c r="W39" i="10" s="1"/>
  <c r="X39" i="10" s="1"/>
  <c r="Y39" i="10" s="1"/>
  <c r="R39" i="10"/>
  <c r="Q39" i="10"/>
  <c r="P39" i="10"/>
  <c r="O39" i="10"/>
  <c r="T39" i="10" s="1"/>
  <c r="L39" i="10"/>
  <c r="K39" i="10"/>
  <c r="M39" i="10" s="1"/>
  <c r="N39" i="10" s="1"/>
  <c r="F39" i="10"/>
  <c r="E39" i="10"/>
  <c r="D39" i="10"/>
  <c r="C39" i="10"/>
  <c r="B39" i="10"/>
  <c r="A39" i="10"/>
  <c r="V38" i="10"/>
  <c r="S38" i="10"/>
  <c r="R38" i="10"/>
  <c r="U38" i="10" s="1"/>
  <c r="Q38" i="10"/>
  <c r="P38" i="10"/>
  <c r="O38" i="10"/>
  <c r="T38" i="10" s="1"/>
  <c r="M38" i="10"/>
  <c r="N38" i="10" s="1"/>
  <c r="L38" i="10"/>
  <c r="K38" i="10"/>
  <c r="F38" i="10"/>
  <c r="E38" i="10"/>
  <c r="D38" i="10"/>
  <c r="C38" i="10"/>
  <c r="B38" i="10"/>
  <c r="A38" i="10"/>
  <c r="U37" i="10"/>
  <c r="S37" i="10"/>
  <c r="R37" i="10"/>
  <c r="Q37" i="10"/>
  <c r="P37" i="10"/>
  <c r="O37" i="10"/>
  <c r="T37" i="10" s="1"/>
  <c r="L37" i="10"/>
  <c r="W37" i="10" s="1"/>
  <c r="X37" i="10" s="1"/>
  <c r="Y37" i="10" s="1"/>
  <c r="K37" i="10"/>
  <c r="V37" i="10" s="1"/>
  <c r="F37" i="10"/>
  <c r="E37" i="10"/>
  <c r="D37" i="10"/>
  <c r="C37" i="10"/>
  <c r="B37" i="10"/>
  <c r="A37" i="10"/>
  <c r="U36" i="10"/>
  <c r="S36" i="10"/>
  <c r="R36" i="10"/>
  <c r="Q36" i="10"/>
  <c r="P36" i="10"/>
  <c r="O36" i="10"/>
  <c r="T36" i="10" s="1"/>
  <c r="L36" i="10"/>
  <c r="K36" i="10"/>
  <c r="M36" i="10" s="1"/>
  <c r="N36" i="10" s="1"/>
  <c r="F36" i="10"/>
  <c r="E36" i="10"/>
  <c r="D36" i="10"/>
  <c r="C36" i="10"/>
  <c r="B36" i="10"/>
  <c r="A36" i="10"/>
  <c r="S35" i="10"/>
  <c r="R35" i="10"/>
  <c r="Q35" i="10"/>
  <c r="P35" i="10"/>
  <c r="O35" i="10"/>
  <c r="T35" i="10" s="1"/>
  <c r="L35" i="10"/>
  <c r="K35" i="10"/>
  <c r="M35" i="10" s="1"/>
  <c r="N35" i="10" s="1"/>
  <c r="F35" i="10"/>
  <c r="E35" i="10"/>
  <c r="D35" i="10"/>
  <c r="C35" i="10"/>
  <c r="B35" i="10"/>
  <c r="A35" i="10"/>
  <c r="T34" i="10"/>
  <c r="S34" i="10"/>
  <c r="R34" i="10"/>
  <c r="W34" i="10" s="1"/>
  <c r="X34" i="10" s="1"/>
  <c r="Y34" i="10" s="1"/>
  <c r="Q34" i="10"/>
  <c r="P34" i="10"/>
  <c r="O34" i="10"/>
  <c r="L34" i="10"/>
  <c r="K34" i="10"/>
  <c r="M34" i="10" s="1"/>
  <c r="N34" i="10" s="1"/>
  <c r="F34" i="10"/>
  <c r="E34" i="10"/>
  <c r="D34" i="10"/>
  <c r="C34" i="10"/>
  <c r="B34" i="10"/>
  <c r="A34" i="10"/>
  <c r="S33" i="10"/>
  <c r="R33" i="10"/>
  <c r="Q33" i="10"/>
  <c r="P33" i="10"/>
  <c r="O33" i="10"/>
  <c r="T33" i="10" s="1"/>
  <c r="L33" i="10"/>
  <c r="K33" i="10"/>
  <c r="M33" i="10" s="1"/>
  <c r="N33" i="10" s="1"/>
  <c r="F33" i="10"/>
  <c r="E33" i="10"/>
  <c r="D33" i="10"/>
  <c r="C33" i="10"/>
  <c r="B33" i="10"/>
  <c r="A33" i="10"/>
  <c r="S32" i="10"/>
  <c r="R32" i="10"/>
  <c r="Q32" i="10"/>
  <c r="P32" i="10"/>
  <c r="O32" i="10"/>
  <c r="T32" i="10" s="1"/>
  <c r="L32" i="10"/>
  <c r="W32" i="10" s="1"/>
  <c r="X32" i="10" s="1"/>
  <c r="Y32" i="10" s="1"/>
  <c r="K32" i="10"/>
  <c r="M32" i="10" s="1"/>
  <c r="N32" i="10" s="1"/>
  <c r="F32" i="10"/>
  <c r="E32" i="10"/>
  <c r="D32" i="10"/>
  <c r="C32" i="10"/>
  <c r="B32" i="10"/>
  <c r="A32" i="10"/>
  <c r="W31" i="10"/>
  <c r="X31" i="10" s="1"/>
  <c r="Y31" i="10" s="1"/>
  <c r="V31" i="10"/>
  <c r="U31" i="10"/>
  <c r="S31" i="10"/>
  <c r="R31" i="10"/>
  <c r="Q31" i="10"/>
  <c r="P31" i="10"/>
  <c r="O31" i="10"/>
  <c r="T31" i="10" s="1"/>
  <c r="M31" i="10"/>
  <c r="N31" i="10" s="1"/>
  <c r="L31" i="10"/>
  <c r="K31" i="10"/>
  <c r="F31" i="10"/>
  <c r="E31" i="10"/>
  <c r="D31" i="10"/>
  <c r="C31" i="10"/>
  <c r="B31" i="10"/>
  <c r="A31" i="10"/>
  <c r="S30" i="10"/>
  <c r="R30" i="10"/>
  <c r="W30" i="10" s="1"/>
  <c r="X30" i="10" s="1"/>
  <c r="Y30" i="10" s="1"/>
  <c r="Q30" i="10"/>
  <c r="P30" i="10"/>
  <c r="O30" i="10"/>
  <c r="T30" i="10" s="1"/>
  <c r="L30" i="10"/>
  <c r="K30" i="10"/>
  <c r="M30" i="10" s="1"/>
  <c r="N30" i="10" s="1"/>
  <c r="F30" i="10"/>
  <c r="E30" i="10"/>
  <c r="D30" i="10"/>
  <c r="C30" i="10"/>
  <c r="B30" i="10"/>
  <c r="A30" i="10"/>
  <c r="U29" i="10"/>
  <c r="T29" i="10"/>
  <c r="S29" i="10"/>
  <c r="R29" i="10"/>
  <c r="V29" i="10" s="1"/>
  <c r="Q29" i="10"/>
  <c r="P29" i="10"/>
  <c r="O29" i="10"/>
  <c r="L29" i="10"/>
  <c r="W29" i="10" s="1"/>
  <c r="X29" i="10" s="1"/>
  <c r="Y29" i="10" s="1"/>
  <c r="K29" i="10"/>
  <c r="M29" i="10" s="1"/>
  <c r="N29" i="10" s="1"/>
  <c r="F29" i="10"/>
  <c r="E29" i="10"/>
  <c r="D29" i="10"/>
  <c r="C29" i="10"/>
  <c r="B29" i="10"/>
  <c r="A29" i="10"/>
  <c r="U28" i="10"/>
  <c r="T28" i="10"/>
  <c r="S28" i="10"/>
  <c r="R28" i="10"/>
  <c r="Q28" i="10"/>
  <c r="P28" i="10"/>
  <c r="O28" i="10"/>
  <c r="L28" i="10"/>
  <c r="K28" i="10"/>
  <c r="M28" i="10" s="1"/>
  <c r="N28" i="10" s="1"/>
  <c r="F28" i="10"/>
  <c r="E28" i="10"/>
  <c r="D28" i="10"/>
  <c r="C28" i="10"/>
  <c r="B28" i="10"/>
  <c r="A28" i="10"/>
  <c r="T27" i="10"/>
  <c r="S27" i="10"/>
  <c r="R27" i="10"/>
  <c r="Q27" i="10"/>
  <c r="P27" i="10"/>
  <c r="O27" i="10"/>
  <c r="L27" i="10"/>
  <c r="K27" i="10"/>
  <c r="M27" i="10" s="1"/>
  <c r="N27" i="10" s="1"/>
  <c r="F27" i="10"/>
  <c r="E27" i="10"/>
  <c r="D27" i="10"/>
  <c r="C27" i="10"/>
  <c r="B27" i="10"/>
  <c r="A27" i="10"/>
  <c r="S26" i="10"/>
  <c r="R26" i="10"/>
  <c r="Q26" i="10"/>
  <c r="P26" i="10"/>
  <c r="O26" i="10"/>
  <c r="T26" i="10" s="1"/>
  <c r="L26" i="10"/>
  <c r="K26" i="10"/>
  <c r="M26" i="10" s="1"/>
  <c r="N26" i="10" s="1"/>
  <c r="F26" i="10"/>
  <c r="E26" i="10"/>
  <c r="D26" i="10"/>
  <c r="C26" i="10"/>
  <c r="B26" i="10"/>
  <c r="A26" i="10"/>
  <c r="S25" i="10"/>
  <c r="R25" i="10"/>
  <c r="Q25" i="10"/>
  <c r="P25" i="10"/>
  <c r="O25" i="10"/>
  <c r="T25" i="10" s="1"/>
  <c r="L25" i="10"/>
  <c r="K25" i="10"/>
  <c r="M25" i="10" s="1"/>
  <c r="N25" i="10" s="1"/>
  <c r="F25" i="10"/>
  <c r="E25" i="10"/>
  <c r="D25" i="10"/>
  <c r="C25" i="10"/>
  <c r="B25" i="10"/>
  <c r="A25" i="10"/>
  <c r="S24" i="10"/>
  <c r="R24" i="10"/>
  <c r="Q24" i="10"/>
  <c r="P24" i="10"/>
  <c r="O24" i="10"/>
  <c r="T24" i="10" s="1"/>
  <c r="L24" i="10"/>
  <c r="K24" i="10"/>
  <c r="M24" i="10" s="1"/>
  <c r="N24" i="10" s="1"/>
  <c r="F24" i="10"/>
  <c r="E24" i="10"/>
  <c r="D24" i="10"/>
  <c r="C24" i="10"/>
  <c r="B24" i="10"/>
  <c r="A24" i="10"/>
  <c r="V23" i="10"/>
  <c r="S23" i="10"/>
  <c r="R23" i="10"/>
  <c r="U23" i="10" s="1"/>
  <c r="Q23" i="10"/>
  <c r="P23" i="10"/>
  <c r="O23" i="10"/>
  <c r="T23" i="10" s="1"/>
  <c r="M23" i="10"/>
  <c r="N23" i="10" s="1"/>
  <c r="L23" i="10"/>
  <c r="K23" i="10"/>
  <c r="F23" i="10"/>
  <c r="E23" i="10"/>
  <c r="D23" i="10"/>
  <c r="C23" i="10"/>
  <c r="B23" i="10"/>
  <c r="A23" i="10"/>
  <c r="V22" i="10"/>
  <c r="U22" i="10"/>
  <c r="S22" i="10"/>
  <c r="R22" i="10"/>
  <c r="Q22" i="10"/>
  <c r="P22" i="10"/>
  <c r="O22" i="10"/>
  <c r="T22" i="10" s="1"/>
  <c r="M22" i="10"/>
  <c r="N22" i="10" s="1"/>
  <c r="L22" i="10"/>
  <c r="W22" i="10" s="1"/>
  <c r="X22" i="10" s="1"/>
  <c r="Y22" i="10" s="1"/>
  <c r="K22" i="10"/>
  <c r="F22" i="10"/>
  <c r="E22" i="10"/>
  <c r="D22" i="10"/>
  <c r="C22" i="10"/>
  <c r="B22" i="10"/>
  <c r="A22" i="10"/>
  <c r="V21" i="10"/>
  <c r="S21" i="10"/>
  <c r="R21" i="10"/>
  <c r="U21" i="10" s="1"/>
  <c r="Q21" i="10"/>
  <c r="P21" i="10"/>
  <c r="O21" i="10"/>
  <c r="T21" i="10" s="1"/>
  <c r="M21" i="10"/>
  <c r="N21" i="10" s="1"/>
  <c r="L21" i="10"/>
  <c r="K21" i="10"/>
  <c r="F21" i="10"/>
  <c r="E21" i="10"/>
  <c r="D21" i="10"/>
  <c r="C21" i="10"/>
  <c r="B21" i="10"/>
  <c r="A21" i="10"/>
  <c r="S20" i="10"/>
  <c r="R20" i="10"/>
  <c r="W20" i="10" s="1"/>
  <c r="X20" i="10" s="1"/>
  <c r="Y20" i="10" s="1"/>
  <c r="Q20" i="10"/>
  <c r="P20" i="10"/>
  <c r="O20" i="10"/>
  <c r="T20" i="10" s="1"/>
  <c r="M20" i="10"/>
  <c r="N20" i="10" s="1"/>
  <c r="L20" i="10"/>
  <c r="K20" i="10"/>
  <c r="F20" i="10"/>
  <c r="E20" i="10"/>
  <c r="D20" i="10"/>
  <c r="C20" i="10"/>
  <c r="B20" i="10"/>
  <c r="A20" i="10"/>
  <c r="T19" i="10"/>
  <c r="S19" i="10"/>
  <c r="R19" i="10"/>
  <c r="Q19" i="10"/>
  <c r="P19" i="10"/>
  <c r="O19" i="10"/>
  <c r="L19" i="10"/>
  <c r="K19" i="10"/>
  <c r="M19" i="10" s="1"/>
  <c r="N19" i="10" s="1"/>
  <c r="F19" i="10"/>
  <c r="E19" i="10"/>
  <c r="D19" i="10"/>
  <c r="C19" i="10"/>
  <c r="B19" i="10"/>
  <c r="A19" i="10"/>
  <c r="S18" i="10"/>
  <c r="R18" i="10"/>
  <c r="Q18" i="10"/>
  <c r="P18" i="10"/>
  <c r="O18" i="10"/>
  <c r="T18" i="10" s="1"/>
  <c r="L18" i="10"/>
  <c r="K18" i="10"/>
  <c r="M18" i="10" s="1"/>
  <c r="N18" i="10" s="1"/>
  <c r="F18" i="10"/>
  <c r="E18" i="10"/>
  <c r="D18" i="10"/>
  <c r="C18" i="10"/>
  <c r="B18" i="10"/>
  <c r="A18" i="10"/>
  <c r="S17" i="10"/>
  <c r="R17" i="10"/>
  <c r="Q17" i="10"/>
  <c r="P17" i="10"/>
  <c r="O17" i="10"/>
  <c r="T17" i="10" s="1"/>
  <c r="L17" i="10"/>
  <c r="K17" i="10"/>
  <c r="M17" i="10" s="1"/>
  <c r="N17" i="10" s="1"/>
  <c r="F17" i="10"/>
  <c r="E17" i="10"/>
  <c r="D17" i="10"/>
  <c r="C17" i="10"/>
  <c r="B17" i="10"/>
  <c r="A17" i="10"/>
  <c r="S16" i="10"/>
  <c r="R16" i="10"/>
  <c r="Q16" i="10"/>
  <c r="P16" i="10"/>
  <c r="O16" i="10"/>
  <c r="T16" i="10" s="1"/>
  <c r="L16" i="10"/>
  <c r="K16" i="10"/>
  <c r="M16" i="10" s="1"/>
  <c r="N16" i="10" s="1"/>
  <c r="F16" i="10"/>
  <c r="E16" i="10"/>
  <c r="D16" i="10"/>
  <c r="C16" i="10"/>
  <c r="B16" i="10"/>
  <c r="A16" i="10"/>
  <c r="S15" i="10"/>
  <c r="R15" i="10"/>
  <c r="Q15" i="10"/>
  <c r="P15" i="10"/>
  <c r="O15" i="10"/>
  <c r="T15" i="10" s="1"/>
  <c r="L15" i="10"/>
  <c r="K15" i="10"/>
  <c r="M15" i="10" s="1"/>
  <c r="N15" i="10" s="1"/>
  <c r="F15" i="10"/>
  <c r="E15" i="10"/>
  <c r="D15" i="10"/>
  <c r="C15" i="10"/>
  <c r="B15" i="10"/>
  <c r="A15" i="10"/>
  <c r="V14" i="10"/>
  <c r="S14" i="10"/>
  <c r="R14" i="10"/>
  <c r="U14" i="10" s="1"/>
  <c r="Q14" i="10"/>
  <c r="P14" i="10"/>
  <c r="O14" i="10"/>
  <c r="T14" i="10" s="1"/>
  <c r="M14" i="10"/>
  <c r="N14" i="10" s="1"/>
  <c r="L14" i="10"/>
  <c r="K14" i="10"/>
  <c r="F14" i="10"/>
  <c r="E14" i="10"/>
  <c r="D14" i="10"/>
  <c r="C14" i="10"/>
  <c r="B14" i="10"/>
  <c r="A14" i="10"/>
  <c r="U13" i="10"/>
  <c r="S13" i="10"/>
  <c r="R13" i="10"/>
  <c r="Q13" i="10"/>
  <c r="P13" i="10"/>
  <c r="O13" i="10"/>
  <c r="T13" i="10" s="1"/>
  <c r="L13" i="10"/>
  <c r="K13" i="10"/>
  <c r="V13" i="10" s="1"/>
  <c r="F13" i="10"/>
  <c r="E13" i="10"/>
  <c r="D13" i="10"/>
  <c r="C13" i="10"/>
  <c r="B13" i="10"/>
  <c r="A13" i="10"/>
  <c r="U12" i="10"/>
  <c r="S12" i="10"/>
  <c r="R12" i="10"/>
  <c r="Q12" i="10"/>
  <c r="P12" i="10"/>
  <c r="O12" i="10"/>
  <c r="T12" i="10" s="1"/>
  <c r="L12" i="10"/>
  <c r="K12" i="10"/>
  <c r="M12" i="10" s="1"/>
  <c r="N12" i="10" s="1"/>
  <c r="F12" i="10"/>
  <c r="E12" i="10"/>
  <c r="D12" i="10"/>
  <c r="C12" i="10"/>
  <c r="B12" i="10"/>
  <c r="A12" i="10"/>
  <c r="S11" i="10"/>
  <c r="R11" i="10"/>
  <c r="Q11" i="10"/>
  <c r="P11" i="10"/>
  <c r="O11" i="10"/>
  <c r="T11" i="10" s="1"/>
  <c r="L11" i="10"/>
  <c r="K11" i="10"/>
  <c r="M11" i="10" s="1"/>
  <c r="N11" i="10" s="1"/>
  <c r="F11" i="10"/>
  <c r="E11" i="10"/>
  <c r="D11" i="10"/>
  <c r="C11" i="10"/>
  <c r="B11" i="10"/>
  <c r="A11" i="10"/>
  <c r="AA7" i="10"/>
  <c r="P7" i="10"/>
  <c r="J7" i="10"/>
  <c r="D7" i="10"/>
  <c r="S60" i="9"/>
  <c r="R60" i="9"/>
  <c r="W60" i="9" s="1"/>
  <c r="X60" i="9" s="1"/>
  <c r="Y60" i="9" s="1"/>
  <c r="Q60" i="9"/>
  <c r="P60" i="9"/>
  <c r="O60" i="9"/>
  <c r="T60" i="9" s="1"/>
  <c r="M60" i="9"/>
  <c r="N60" i="9" s="1"/>
  <c r="L60" i="9"/>
  <c r="K60" i="9"/>
  <c r="F60" i="9"/>
  <c r="E60" i="9"/>
  <c r="D60" i="9"/>
  <c r="C60" i="9"/>
  <c r="B60" i="9"/>
  <c r="A60" i="9"/>
  <c r="T59" i="9"/>
  <c r="S59" i="9"/>
  <c r="R59" i="9"/>
  <c r="Q59" i="9"/>
  <c r="P59" i="9"/>
  <c r="O59" i="9"/>
  <c r="L59" i="9"/>
  <c r="K59" i="9"/>
  <c r="M59" i="9" s="1"/>
  <c r="N59" i="9" s="1"/>
  <c r="F59" i="9"/>
  <c r="E59" i="9"/>
  <c r="D59" i="9"/>
  <c r="C59" i="9"/>
  <c r="B59" i="9"/>
  <c r="A59" i="9"/>
  <c r="S58" i="9"/>
  <c r="R58" i="9"/>
  <c r="W58" i="9" s="1"/>
  <c r="X58" i="9" s="1"/>
  <c r="Y58" i="9" s="1"/>
  <c r="Q58" i="9"/>
  <c r="P58" i="9"/>
  <c r="O58" i="9"/>
  <c r="T58" i="9" s="1"/>
  <c r="L58" i="9"/>
  <c r="K58" i="9"/>
  <c r="M58" i="9" s="1"/>
  <c r="N58" i="9" s="1"/>
  <c r="F58" i="9"/>
  <c r="E58" i="9"/>
  <c r="D58" i="9"/>
  <c r="C58" i="9"/>
  <c r="B58" i="9"/>
  <c r="A58" i="9"/>
  <c r="S57" i="9"/>
  <c r="R57" i="9"/>
  <c r="W57" i="9" s="1"/>
  <c r="X57" i="9" s="1"/>
  <c r="Y57" i="9" s="1"/>
  <c r="Q57" i="9"/>
  <c r="P57" i="9"/>
  <c r="O57" i="9"/>
  <c r="T57" i="9" s="1"/>
  <c r="L57" i="9"/>
  <c r="K57" i="9"/>
  <c r="M57" i="9" s="1"/>
  <c r="N57" i="9" s="1"/>
  <c r="F57" i="9"/>
  <c r="E57" i="9"/>
  <c r="D57" i="9"/>
  <c r="C57" i="9"/>
  <c r="B57" i="9"/>
  <c r="A57" i="9"/>
  <c r="S56" i="9"/>
  <c r="R56" i="9"/>
  <c r="V56" i="9" s="1"/>
  <c r="Q56" i="9"/>
  <c r="P56" i="9"/>
  <c r="O56" i="9"/>
  <c r="T56" i="9" s="1"/>
  <c r="L56" i="9"/>
  <c r="K56" i="9"/>
  <c r="M56" i="9" s="1"/>
  <c r="N56" i="9" s="1"/>
  <c r="F56" i="9"/>
  <c r="E56" i="9"/>
  <c r="D56" i="9"/>
  <c r="C56" i="9"/>
  <c r="B56" i="9"/>
  <c r="A56" i="9"/>
  <c r="W55" i="9"/>
  <c r="X55" i="9" s="1"/>
  <c r="Y55" i="9" s="1"/>
  <c r="S55" i="9"/>
  <c r="R55" i="9"/>
  <c r="U55" i="9" s="1"/>
  <c r="Q55" i="9"/>
  <c r="P55" i="9"/>
  <c r="O55" i="9"/>
  <c r="T55" i="9" s="1"/>
  <c r="L55" i="9"/>
  <c r="K55" i="9"/>
  <c r="M55" i="9" s="1"/>
  <c r="N55" i="9" s="1"/>
  <c r="F55" i="9"/>
  <c r="E55" i="9"/>
  <c r="D55" i="9"/>
  <c r="C55" i="9"/>
  <c r="B55" i="9"/>
  <c r="A55" i="9"/>
  <c r="W54" i="9"/>
  <c r="X54" i="9" s="1"/>
  <c r="Y54" i="9" s="1"/>
  <c r="V54" i="9"/>
  <c r="U54" i="9"/>
  <c r="S54" i="9"/>
  <c r="R54" i="9"/>
  <c r="Q54" i="9"/>
  <c r="P54" i="9"/>
  <c r="O54" i="9"/>
  <c r="T54" i="9" s="1"/>
  <c r="M54" i="9"/>
  <c r="N54" i="9" s="1"/>
  <c r="L54" i="9"/>
  <c r="K54" i="9"/>
  <c r="F54" i="9"/>
  <c r="E54" i="9"/>
  <c r="D54" i="9"/>
  <c r="C54" i="9"/>
  <c r="B54" i="9"/>
  <c r="A54" i="9"/>
  <c r="S53" i="9"/>
  <c r="R53" i="9"/>
  <c r="Q53" i="9"/>
  <c r="P53" i="9"/>
  <c r="O53" i="9"/>
  <c r="T53" i="9" s="1"/>
  <c r="M53" i="9"/>
  <c r="N53" i="9" s="1"/>
  <c r="L53" i="9"/>
  <c r="K53" i="9"/>
  <c r="F53" i="9"/>
  <c r="E53" i="9"/>
  <c r="D53" i="9"/>
  <c r="C53" i="9"/>
  <c r="B53" i="9"/>
  <c r="A53" i="9"/>
  <c r="S52" i="9"/>
  <c r="R52" i="9"/>
  <c r="U52" i="9" s="1"/>
  <c r="Q52" i="9"/>
  <c r="P52" i="9"/>
  <c r="O52" i="9"/>
  <c r="T52" i="9" s="1"/>
  <c r="M52" i="9"/>
  <c r="N52" i="9" s="1"/>
  <c r="L52" i="9"/>
  <c r="K52" i="9"/>
  <c r="F52" i="9"/>
  <c r="E52" i="9"/>
  <c r="D52" i="9"/>
  <c r="C52" i="9"/>
  <c r="B52" i="9"/>
  <c r="A52" i="9"/>
  <c r="S51" i="9"/>
  <c r="R51" i="9"/>
  <c r="Q51" i="9"/>
  <c r="P51" i="9"/>
  <c r="O51" i="9"/>
  <c r="T51" i="9" s="1"/>
  <c r="L51" i="9"/>
  <c r="K51" i="9"/>
  <c r="M51" i="9" s="1"/>
  <c r="N51" i="9" s="1"/>
  <c r="F51" i="9"/>
  <c r="E51" i="9"/>
  <c r="D51" i="9"/>
  <c r="C51" i="9"/>
  <c r="B51" i="9"/>
  <c r="A51" i="9"/>
  <c r="S50" i="9"/>
  <c r="R50" i="9"/>
  <c r="W50" i="9" s="1"/>
  <c r="X50" i="9" s="1"/>
  <c r="Y50" i="9" s="1"/>
  <c r="Q50" i="9"/>
  <c r="P50" i="9"/>
  <c r="O50" i="9"/>
  <c r="T50" i="9" s="1"/>
  <c r="L50" i="9"/>
  <c r="K50" i="9"/>
  <c r="M50" i="9" s="1"/>
  <c r="N50" i="9" s="1"/>
  <c r="F50" i="9"/>
  <c r="E50" i="9"/>
  <c r="D50" i="9"/>
  <c r="C50" i="9"/>
  <c r="B50" i="9"/>
  <c r="A50" i="9"/>
  <c r="T49" i="9"/>
  <c r="S49" i="9"/>
  <c r="R49" i="9"/>
  <c r="W49" i="9" s="1"/>
  <c r="X49" i="9" s="1"/>
  <c r="Y49" i="9" s="1"/>
  <c r="Q49" i="9"/>
  <c r="P49" i="9"/>
  <c r="O49" i="9"/>
  <c r="L49" i="9"/>
  <c r="K49" i="9"/>
  <c r="M49" i="9" s="1"/>
  <c r="N49" i="9" s="1"/>
  <c r="F49" i="9"/>
  <c r="E49" i="9"/>
  <c r="D49" i="9"/>
  <c r="C49" i="9"/>
  <c r="B49" i="9"/>
  <c r="A49" i="9"/>
  <c r="W48" i="9"/>
  <c r="X48" i="9" s="1"/>
  <c r="Y48" i="9" s="1"/>
  <c r="S48" i="9"/>
  <c r="R48" i="9"/>
  <c r="Q48" i="9"/>
  <c r="P48" i="9"/>
  <c r="O48" i="9"/>
  <c r="T48" i="9" s="1"/>
  <c r="L48" i="9"/>
  <c r="K48" i="9"/>
  <c r="M48" i="9" s="1"/>
  <c r="N48" i="9" s="1"/>
  <c r="F48" i="9"/>
  <c r="E48" i="9"/>
  <c r="D48" i="9"/>
  <c r="C48" i="9"/>
  <c r="B48" i="9"/>
  <c r="A48" i="9"/>
  <c r="S47" i="9"/>
  <c r="R47" i="9"/>
  <c r="Q47" i="9"/>
  <c r="P47" i="9"/>
  <c r="O47" i="9"/>
  <c r="T47" i="9" s="1"/>
  <c r="L47" i="9"/>
  <c r="K47" i="9"/>
  <c r="M47" i="9" s="1"/>
  <c r="N47" i="9" s="1"/>
  <c r="F47" i="9"/>
  <c r="E47" i="9"/>
  <c r="D47" i="9"/>
  <c r="C47" i="9"/>
  <c r="B47" i="9"/>
  <c r="A47" i="9"/>
  <c r="S46" i="9"/>
  <c r="R46" i="9"/>
  <c r="Q46" i="9"/>
  <c r="P46" i="9"/>
  <c r="O46" i="9"/>
  <c r="T46" i="9" s="1"/>
  <c r="L46" i="9"/>
  <c r="K46" i="9"/>
  <c r="M46" i="9" s="1"/>
  <c r="N46" i="9" s="1"/>
  <c r="F46" i="9"/>
  <c r="E46" i="9"/>
  <c r="D46" i="9"/>
  <c r="C46" i="9"/>
  <c r="B46" i="9"/>
  <c r="A46" i="9"/>
  <c r="U45" i="9"/>
  <c r="T45" i="9"/>
  <c r="S45" i="9"/>
  <c r="R45" i="9"/>
  <c r="V45" i="9" s="1"/>
  <c r="Q45" i="9"/>
  <c r="P45" i="9"/>
  <c r="O45" i="9"/>
  <c r="M45" i="9"/>
  <c r="N45" i="9" s="1"/>
  <c r="L45" i="9"/>
  <c r="K45" i="9"/>
  <c r="F45" i="9"/>
  <c r="E45" i="9"/>
  <c r="D45" i="9"/>
  <c r="C45" i="9"/>
  <c r="B45" i="9"/>
  <c r="A45" i="9"/>
  <c r="U44" i="9"/>
  <c r="T44" i="9"/>
  <c r="S44" i="9"/>
  <c r="R44" i="9"/>
  <c r="Q44" i="9"/>
  <c r="P44" i="9"/>
  <c r="O44" i="9"/>
  <c r="M44" i="9"/>
  <c r="N44" i="9" s="1"/>
  <c r="L44" i="9"/>
  <c r="K44" i="9"/>
  <c r="F44" i="9"/>
  <c r="E44" i="9"/>
  <c r="D44" i="9"/>
  <c r="C44" i="9"/>
  <c r="B44" i="9"/>
  <c r="A44" i="9"/>
  <c r="T43" i="9"/>
  <c r="S43" i="9"/>
  <c r="R43" i="9"/>
  <c r="W43" i="9" s="1"/>
  <c r="X43" i="9" s="1"/>
  <c r="Y43" i="9" s="1"/>
  <c r="Q43" i="9"/>
  <c r="P43" i="9"/>
  <c r="O43" i="9"/>
  <c r="L43" i="9"/>
  <c r="K43" i="9"/>
  <c r="M43" i="9" s="1"/>
  <c r="N43" i="9" s="1"/>
  <c r="F43" i="9"/>
  <c r="E43" i="9"/>
  <c r="D43" i="9"/>
  <c r="C43" i="9"/>
  <c r="B43" i="9"/>
  <c r="A43" i="9"/>
  <c r="S42" i="9"/>
  <c r="R42" i="9"/>
  <c r="Q42" i="9"/>
  <c r="P42" i="9"/>
  <c r="O42" i="9"/>
  <c r="T42" i="9" s="1"/>
  <c r="L42" i="9"/>
  <c r="K42" i="9"/>
  <c r="M42" i="9" s="1"/>
  <c r="N42" i="9" s="1"/>
  <c r="F42" i="9"/>
  <c r="E42" i="9"/>
  <c r="D42" i="9"/>
  <c r="C42" i="9"/>
  <c r="B42" i="9"/>
  <c r="A42" i="9"/>
  <c r="S41" i="9"/>
  <c r="R41" i="9"/>
  <c r="Q41" i="9"/>
  <c r="P41" i="9"/>
  <c r="O41" i="9"/>
  <c r="T41" i="9" s="1"/>
  <c r="L41" i="9"/>
  <c r="K41" i="9"/>
  <c r="M41" i="9" s="1"/>
  <c r="N41" i="9" s="1"/>
  <c r="F41" i="9"/>
  <c r="E41" i="9"/>
  <c r="D41" i="9"/>
  <c r="C41" i="9"/>
  <c r="B41" i="9"/>
  <c r="A41" i="9"/>
  <c r="S40" i="9"/>
  <c r="R40" i="9"/>
  <c r="Q40" i="9"/>
  <c r="P40" i="9"/>
  <c r="O40" i="9"/>
  <c r="T40" i="9" s="1"/>
  <c r="L40" i="9"/>
  <c r="K40" i="9"/>
  <c r="M40" i="9" s="1"/>
  <c r="N40" i="9" s="1"/>
  <c r="F40" i="9"/>
  <c r="E40" i="9"/>
  <c r="D40" i="9"/>
  <c r="C40" i="9"/>
  <c r="B40" i="9"/>
  <c r="A40" i="9"/>
  <c r="W39" i="9"/>
  <c r="X39" i="9" s="1"/>
  <c r="Y39" i="9" s="1"/>
  <c r="V39" i="9"/>
  <c r="S39" i="9"/>
  <c r="R39" i="9"/>
  <c r="U39" i="9" s="1"/>
  <c r="Q39" i="9"/>
  <c r="P39" i="9"/>
  <c r="O39" i="9"/>
  <c r="T39" i="9" s="1"/>
  <c r="L39" i="9"/>
  <c r="K39" i="9"/>
  <c r="M39" i="9" s="1"/>
  <c r="N39" i="9" s="1"/>
  <c r="F39" i="9"/>
  <c r="E39" i="9"/>
  <c r="D39" i="9"/>
  <c r="C39" i="9"/>
  <c r="B39" i="9"/>
  <c r="A39" i="9"/>
  <c r="V38" i="9"/>
  <c r="U38" i="9"/>
  <c r="S38" i="9"/>
  <c r="R38" i="9"/>
  <c r="W38" i="9" s="1"/>
  <c r="X38" i="9" s="1"/>
  <c r="Y38" i="9" s="1"/>
  <c r="Q38" i="9"/>
  <c r="P38" i="9"/>
  <c r="O38" i="9"/>
  <c r="T38" i="9" s="1"/>
  <c r="M38" i="9"/>
  <c r="N38" i="9" s="1"/>
  <c r="L38" i="9"/>
  <c r="K38" i="9"/>
  <c r="F38" i="9"/>
  <c r="E38" i="9"/>
  <c r="D38" i="9"/>
  <c r="C38" i="9"/>
  <c r="B38" i="9"/>
  <c r="A38" i="9"/>
  <c r="V37" i="9"/>
  <c r="S37" i="9"/>
  <c r="U37" i="9" s="1"/>
  <c r="R37" i="9"/>
  <c r="Q37" i="9"/>
  <c r="P37" i="9"/>
  <c r="O37" i="9"/>
  <c r="T37" i="9" s="1"/>
  <c r="M37" i="9"/>
  <c r="N37" i="9" s="1"/>
  <c r="L37" i="9"/>
  <c r="K37" i="9"/>
  <c r="F37" i="9"/>
  <c r="E37" i="9"/>
  <c r="D37" i="9"/>
  <c r="C37" i="9"/>
  <c r="B37" i="9"/>
  <c r="A37" i="9"/>
  <c r="S36" i="9"/>
  <c r="U36" i="9" s="1"/>
  <c r="R36" i="9"/>
  <c r="Q36" i="9"/>
  <c r="P36" i="9"/>
  <c r="O36" i="9"/>
  <c r="T36" i="9" s="1"/>
  <c r="M36" i="9"/>
  <c r="N36" i="9" s="1"/>
  <c r="L36" i="9"/>
  <c r="K36" i="9"/>
  <c r="F36" i="9"/>
  <c r="E36" i="9"/>
  <c r="D36" i="9"/>
  <c r="C36" i="9"/>
  <c r="B36" i="9"/>
  <c r="A36" i="9"/>
  <c r="T35" i="9"/>
  <c r="S35" i="9"/>
  <c r="R35" i="9"/>
  <c r="W35" i="9" s="1"/>
  <c r="X35" i="9" s="1"/>
  <c r="Y35" i="9" s="1"/>
  <c r="Q35" i="9"/>
  <c r="P35" i="9"/>
  <c r="O35" i="9"/>
  <c r="L35" i="9"/>
  <c r="K35" i="9"/>
  <c r="M35" i="9" s="1"/>
  <c r="N35" i="9" s="1"/>
  <c r="F35" i="9"/>
  <c r="E35" i="9"/>
  <c r="D35" i="9"/>
  <c r="C35" i="9"/>
  <c r="B35" i="9"/>
  <c r="A35" i="9"/>
  <c r="S34" i="9"/>
  <c r="R34" i="9"/>
  <c r="W34" i="9" s="1"/>
  <c r="X34" i="9" s="1"/>
  <c r="Y34" i="9" s="1"/>
  <c r="Q34" i="9"/>
  <c r="P34" i="9"/>
  <c r="O34" i="9"/>
  <c r="T34" i="9" s="1"/>
  <c r="L34" i="9"/>
  <c r="K34" i="9"/>
  <c r="M34" i="9" s="1"/>
  <c r="N34" i="9" s="1"/>
  <c r="F34" i="9"/>
  <c r="E34" i="9"/>
  <c r="D34" i="9"/>
  <c r="C34" i="9"/>
  <c r="B34" i="9"/>
  <c r="A34" i="9"/>
  <c r="S33" i="9"/>
  <c r="R33" i="9"/>
  <c r="W33" i="9" s="1"/>
  <c r="X33" i="9" s="1"/>
  <c r="Y33" i="9" s="1"/>
  <c r="Q33" i="9"/>
  <c r="P33" i="9"/>
  <c r="O33" i="9"/>
  <c r="T33" i="9" s="1"/>
  <c r="L33" i="9"/>
  <c r="K33" i="9"/>
  <c r="M33" i="9" s="1"/>
  <c r="N33" i="9" s="1"/>
  <c r="F33" i="9"/>
  <c r="E33" i="9"/>
  <c r="D33" i="9"/>
  <c r="C33" i="9"/>
  <c r="B33" i="9"/>
  <c r="A33" i="9"/>
  <c r="S32" i="9"/>
  <c r="R32" i="9"/>
  <c r="Q32" i="9"/>
  <c r="P32" i="9"/>
  <c r="O32" i="9"/>
  <c r="T32" i="9" s="1"/>
  <c r="L32" i="9"/>
  <c r="K32" i="9"/>
  <c r="M32" i="9" s="1"/>
  <c r="N32" i="9" s="1"/>
  <c r="F32" i="9"/>
  <c r="E32" i="9"/>
  <c r="D32" i="9"/>
  <c r="C32" i="9"/>
  <c r="B32" i="9"/>
  <c r="A32" i="9"/>
  <c r="W31" i="9"/>
  <c r="X31" i="9" s="1"/>
  <c r="Y31" i="9" s="1"/>
  <c r="S31" i="9"/>
  <c r="R31" i="9"/>
  <c r="U31" i="9" s="1"/>
  <c r="Q31" i="9"/>
  <c r="P31" i="9"/>
  <c r="O31" i="9"/>
  <c r="T31" i="9" s="1"/>
  <c r="L31" i="9"/>
  <c r="K31" i="9"/>
  <c r="M31" i="9" s="1"/>
  <c r="N31" i="9" s="1"/>
  <c r="F31" i="9"/>
  <c r="E31" i="9"/>
  <c r="D31" i="9"/>
  <c r="C31" i="9"/>
  <c r="B31" i="9"/>
  <c r="A31" i="9"/>
  <c r="V30" i="9"/>
  <c r="S30" i="9"/>
  <c r="R30" i="9"/>
  <c r="U30" i="9" s="1"/>
  <c r="Q30" i="9"/>
  <c r="P30" i="9"/>
  <c r="O30" i="9"/>
  <c r="T30" i="9" s="1"/>
  <c r="M30" i="9"/>
  <c r="N30" i="9" s="1"/>
  <c r="L30" i="9"/>
  <c r="K30" i="9"/>
  <c r="F30" i="9"/>
  <c r="E30" i="9"/>
  <c r="D30" i="9"/>
  <c r="C30" i="9"/>
  <c r="B30" i="9"/>
  <c r="A30" i="9"/>
  <c r="U29" i="9"/>
  <c r="S29" i="9"/>
  <c r="R29" i="9"/>
  <c r="Q29" i="9"/>
  <c r="P29" i="9"/>
  <c r="O29" i="9"/>
  <c r="T29" i="9" s="1"/>
  <c r="L29" i="9"/>
  <c r="K29" i="9"/>
  <c r="F29" i="9"/>
  <c r="E29" i="9"/>
  <c r="D29" i="9"/>
  <c r="C29" i="9"/>
  <c r="B29" i="9"/>
  <c r="A29" i="9"/>
  <c r="U28" i="9"/>
  <c r="S28" i="9"/>
  <c r="R28" i="9"/>
  <c r="Q28" i="9"/>
  <c r="P28" i="9"/>
  <c r="O28" i="9"/>
  <c r="T28" i="9" s="1"/>
  <c r="L28" i="9"/>
  <c r="K28" i="9"/>
  <c r="M28" i="9" s="1"/>
  <c r="N28" i="9" s="1"/>
  <c r="F28" i="9"/>
  <c r="E28" i="9"/>
  <c r="D28" i="9"/>
  <c r="C28" i="9"/>
  <c r="B28" i="9"/>
  <c r="A28" i="9"/>
  <c r="S27" i="9"/>
  <c r="R27" i="9"/>
  <c r="Q27" i="9"/>
  <c r="P27" i="9"/>
  <c r="O27" i="9"/>
  <c r="T27" i="9" s="1"/>
  <c r="L27" i="9"/>
  <c r="K27" i="9"/>
  <c r="M27" i="9" s="1"/>
  <c r="N27" i="9" s="1"/>
  <c r="F27" i="9"/>
  <c r="E27" i="9"/>
  <c r="D27" i="9"/>
  <c r="C27" i="9"/>
  <c r="B27" i="9"/>
  <c r="A27" i="9"/>
  <c r="S26" i="9"/>
  <c r="R26" i="9"/>
  <c r="Q26" i="9"/>
  <c r="P26" i="9"/>
  <c r="O26" i="9"/>
  <c r="T26" i="9" s="1"/>
  <c r="L26" i="9"/>
  <c r="K26" i="9"/>
  <c r="M26" i="9" s="1"/>
  <c r="N26" i="9" s="1"/>
  <c r="F26" i="9"/>
  <c r="E26" i="9"/>
  <c r="D26" i="9"/>
  <c r="C26" i="9"/>
  <c r="B26" i="9"/>
  <c r="A26" i="9"/>
  <c r="S25" i="9"/>
  <c r="R25" i="9"/>
  <c r="Q25" i="9"/>
  <c r="P25" i="9"/>
  <c r="O25" i="9"/>
  <c r="T25" i="9" s="1"/>
  <c r="L25" i="9"/>
  <c r="K25" i="9"/>
  <c r="M25" i="9" s="1"/>
  <c r="N25" i="9" s="1"/>
  <c r="F25" i="9"/>
  <c r="E25" i="9"/>
  <c r="D25" i="9"/>
  <c r="C25" i="9"/>
  <c r="B25" i="9"/>
  <c r="A25" i="9"/>
  <c r="W24" i="9"/>
  <c r="X24" i="9" s="1"/>
  <c r="Y24" i="9" s="1"/>
  <c r="S24" i="9"/>
  <c r="R24" i="9"/>
  <c r="Q24" i="9"/>
  <c r="P24" i="9"/>
  <c r="O24" i="9"/>
  <c r="T24" i="9" s="1"/>
  <c r="L24" i="9"/>
  <c r="K24" i="9"/>
  <c r="M24" i="9" s="1"/>
  <c r="N24" i="9" s="1"/>
  <c r="F24" i="9"/>
  <c r="E24" i="9"/>
  <c r="D24" i="9"/>
  <c r="C24" i="9"/>
  <c r="B24" i="9"/>
  <c r="A24" i="9"/>
  <c r="S23" i="9"/>
  <c r="R23" i="9"/>
  <c r="Q23" i="9"/>
  <c r="P23" i="9"/>
  <c r="O23" i="9"/>
  <c r="T23" i="9" s="1"/>
  <c r="L23" i="9"/>
  <c r="K23" i="9"/>
  <c r="M23" i="9" s="1"/>
  <c r="N23" i="9" s="1"/>
  <c r="F23" i="9"/>
  <c r="E23" i="9"/>
  <c r="D23" i="9"/>
  <c r="C23" i="9"/>
  <c r="B23" i="9"/>
  <c r="A23" i="9"/>
  <c r="W22" i="9"/>
  <c r="X22" i="9" s="1"/>
  <c r="Y22" i="9" s="1"/>
  <c r="S22" i="9"/>
  <c r="R22" i="9"/>
  <c r="Q22" i="9"/>
  <c r="P22" i="9"/>
  <c r="O22" i="9"/>
  <c r="T22" i="9" s="1"/>
  <c r="N22" i="9"/>
  <c r="L22" i="9"/>
  <c r="K22" i="9"/>
  <c r="M22" i="9" s="1"/>
  <c r="F22" i="9"/>
  <c r="E22" i="9"/>
  <c r="D22" i="9"/>
  <c r="C22" i="9"/>
  <c r="B22" i="9"/>
  <c r="A22" i="9"/>
  <c r="V21" i="9"/>
  <c r="U21" i="9"/>
  <c r="T21" i="9"/>
  <c r="S21" i="9"/>
  <c r="R21" i="9"/>
  <c r="Q21" i="9"/>
  <c r="P21" i="9"/>
  <c r="O21" i="9"/>
  <c r="M21" i="9"/>
  <c r="N21" i="9" s="1"/>
  <c r="L21" i="9"/>
  <c r="K21" i="9"/>
  <c r="F21" i="9"/>
  <c r="E21" i="9"/>
  <c r="D21" i="9"/>
  <c r="C21" i="9"/>
  <c r="B21" i="9"/>
  <c r="A21" i="9"/>
  <c r="U20" i="9"/>
  <c r="T20" i="9"/>
  <c r="S20" i="9"/>
  <c r="R20" i="9"/>
  <c r="Q20" i="9"/>
  <c r="P20" i="9"/>
  <c r="O20" i="9"/>
  <c r="M20" i="9"/>
  <c r="N20" i="9" s="1"/>
  <c r="L20" i="9"/>
  <c r="K20" i="9"/>
  <c r="F20" i="9"/>
  <c r="E20" i="9"/>
  <c r="D20" i="9"/>
  <c r="C20" i="9"/>
  <c r="B20" i="9"/>
  <c r="A20" i="9"/>
  <c r="S19" i="9"/>
  <c r="R19" i="9"/>
  <c r="W19" i="9" s="1"/>
  <c r="X19" i="9" s="1"/>
  <c r="Y19" i="9" s="1"/>
  <c r="Q19" i="9"/>
  <c r="P19" i="9"/>
  <c r="O19" i="9"/>
  <c r="T19" i="9" s="1"/>
  <c r="L19" i="9"/>
  <c r="K19" i="9"/>
  <c r="M19" i="9" s="1"/>
  <c r="N19" i="9" s="1"/>
  <c r="F19" i="9"/>
  <c r="E19" i="9"/>
  <c r="D19" i="9"/>
  <c r="C19" i="9"/>
  <c r="B19" i="9"/>
  <c r="A19" i="9"/>
  <c r="S18" i="9"/>
  <c r="R18" i="9"/>
  <c r="W18" i="9" s="1"/>
  <c r="X18" i="9" s="1"/>
  <c r="Y18" i="9" s="1"/>
  <c r="Q18" i="9"/>
  <c r="P18" i="9"/>
  <c r="O18" i="9"/>
  <c r="T18" i="9" s="1"/>
  <c r="L18" i="9"/>
  <c r="K18" i="9"/>
  <c r="M18" i="9" s="1"/>
  <c r="N18" i="9" s="1"/>
  <c r="F18" i="9"/>
  <c r="E18" i="9"/>
  <c r="D18" i="9"/>
  <c r="C18" i="9"/>
  <c r="B18" i="9"/>
  <c r="A18" i="9"/>
  <c r="S17" i="9"/>
  <c r="R17" i="9"/>
  <c r="W17" i="9" s="1"/>
  <c r="X17" i="9" s="1"/>
  <c r="Y17" i="9" s="1"/>
  <c r="Q17" i="9"/>
  <c r="P17" i="9"/>
  <c r="O17" i="9"/>
  <c r="T17" i="9" s="1"/>
  <c r="M17" i="9"/>
  <c r="N17" i="9" s="1"/>
  <c r="L17" i="9"/>
  <c r="K17" i="9"/>
  <c r="F17" i="9"/>
  <c r="E17" i="9"/>
  <c r="D17" i="9"/>
  <c r="C17" i="9"/>
  <c r="B17" i="9"/>
  <c r="A17" i="9"/>
  <c r="S16" i="9"/>
  <c r="R16" i="9"/>
  <c r="Q16" i="9"/>
  <c r="P16" i="9"/>
  <c r="O16" i="9"/>
  <c r="T16" i="9" s="1"/>
  <c r="L16" i="9"/>
  <c r="K16" i="9"/>
  <c r="M16" i="9" s="1"/>
  <c r="N16" i="9" s="1"/>
  <c r="F16" i="9"/>
  <c r="E16" i="9"/>
  <c r="D16" i="9"/>
  <c r="C16" i="9"/>
  <c r="B16" i="9"/>
  <c r="A16" i="9"/>
  <c r="S15" i="9"/>
  <c r="R15" i="9"/>
  <c r="Q15" i="9"/>
  <c r="P15" i="9"/>
  <c r="O15" i="9"/>
  <c r="T15" i="9" s="1"/>
  <c r="L15" i="9"/>
  <c r="K15" i="9"/>
  <c r="M15" i="9" s="1"/>
  <c r="N15" i="9" s="1"/>
  <c r="F15" i="9"/>
  <c r="E15" i="9"/>
  <c r="D15" i="9"/>
  <c r="C15" i="9"/>
  <c r="B15" i="9"/>
  <c r="A15" i="9"/>
  <c r="S14" i="9"/>
  <c r="R14" i="9"/>
  <c r="Q14" i="9"/>
  <c r="P14" i="9"/>
  <c r="O14" i="9"/>
  <c r="T14" i="9" s="1"/>
  <c r="L14" i="9"/>
  <c r="K14" i="9"/>
  <c r="M14" i="9" s="1"/>
  <c r="N14" i="9" s="1"/>
  <c r="F14" i="9"/>
  <c r="E14" i="9"/>
  <c r="D14" i="9"/>
  <c r="C14" i="9"/>
  <c r="B14" i="9"/>
  <c r="A14" i="9"/>
  <c r="T13" i="9"/>
  <c r="S13" i="9"/>
  <c r="R13" i="9"/>
  <c r="Q13" i="9"/>
  <c r="P13" i="9"/>
  <c r="O13" i="9"/>
  <c r="M13" i="9"/>
  <c r="N13" i="9" s="1"/>
  <c r="L13" i="9"/>
  <c r="K13" i="9"/>
  <c r="F13" i="9"/>
  <c r="E13" i="9"/>
  <c r="D13" i="9"/>
  <c r="C13" i="9"/>
  <c r="B13" i="9"/>
  <c r="A13" i="9"/>
  <c r="T12" i="9"/>
  <c r="S12" i="9"/>
  <c r="R12" i="9"/>
  <c r="W12" i="9" s="1"/>
  <c r="X12" i="9" s="1"/>
  <c r="Y12" i="9" s="1"/>
  <c r="Q12" i="9"/>
  <c r="P12" i="9"/>
  <c r="O12" i="9"/>
  <c r="M12" i="9"/>
  <c r="N12" i="9" s="1"/>
  <c r="L12" i="9"/>
  <c r="K12" i="9"/>
  <c r="F12" i="9"/>
  <c r="E12" i="9"/>
  <c r="D12" i="9"/>
  <c r="C12" i="9"/>
  <c r="B12" i="9"/>
  <c r="A12" i="9"/>
  <c r="T11" i="9"/>
  <c r="S11" i="9"/>
  <c r="R11" i="9"/>
  <c r="W11" i="9" s="1"/>
  <c r="X11" i="9" s="1"/>
  <c r="Y11" i="9" s="1"/>
  <c r="Q11" i="9"/>
  <c r="P11" i="9"/>
  <c r="O11" i="9"/>
  <c r="L11" i="9"/>
  <c r="K11" i="9"/>
  <c r="M11" i="9" s="1"/>
  <c r="N11" i="9" s="1"/>
  <c r="F11" i="9"/>
  <c r="E11" i="9"/>
  <c r="D11" i="9"/>
  <c r="C11" i="9"/>
  <c r="B11" i="9"/>
  <c r="A11" i="9"/>
  <c r="AA7" i="9"/>
  <c r="P7" i="9"/>
  <c r="J7" i="9"/>
  <c r="D7" i="9"/>
  <c r="S60" i="8"/>
  <c r="R60" i="8"/>
  <c r="Q60" i="8"/>
  <c r="P60" i="8"/>
  <c r="O60" i="8"/>
  <c r="T60" i="8" s="1"/>
  <c r="L60" i="8"/>
  <c r="K60" i="8"/>
  <c r="M60" i="8" s="1"/>
  <c r="N60" i="8" s="1"/>
  <c r="F60" i="8"/>
  <c r="E60" i="8"/>
  <c r="D60" i="8"/>
  <c r="C60" i="8"/>
  <c r="B60" i="8"/>
  <c r="A60" i="8"/>
  <c r="U59" i="8"/>
  <c r="S59" i="8"/>
  <c r="R59" i="8"/>
  <c r="Q59" i="8"/>
  <c r="P59" i="8"/>
  <c r="O59" i="8"/>
  <c r="T59" i="8" s="1"/>
  <c r="M59" i="8"/>
  <c r="N59" i="8" s="1"/>
  <c r="L59" i="8"/>
  <c r="K59" i="8"/>
  <c r="F59" i="8"/>
  <c r="E59" i="8"/>
  <c r="D59" i="8"/>
  <c r="C59" i="8"/>
  <c r="B59" i="8"/>
  <c r="A59" i="8"/>
  <c r="T58" i="8"/>
  <c r="S58" i="8"/>
  <c r="R58" i="8"/>
  <c r="W58" i="8" s="1"/>
  <c r="X58" i="8" s="1"/>
  <c r="Y58" i="8" s="1"/>
  <c r="Q58" i="8"/>
  <c r="P58" i="8"/>
  <c r="O58" i="8"/>
  <c r="L58" i="8"/>
  <c r="K58" i="8"/>
  <c r="M58" i="8" s="1"/>
  <c r="N58" i="8" s="1"/>
  <c r="F58" i="8"/>
  <c r="E58" i="8"/>
  <c r="D58" i="8"/>
  <c r="C58" i="8"/>
  <c r="B58" i="8"/>
  <c r="A58" i="8"/>
  <c r="S57" i="8"/>
  <c r="R57" i="8"/>
  <c r="Q57" i="8"/>
  <c r="P57" i="8"/>
  <c r="O57" i="8"/>
  <c r="T57" i="8" s="1"/>
  <c r="L57" i="8"/>
  <c r="K57" i="8"/>
  <c r="M57" i="8" s="1"/>
  <c r="N57" i="8" s="1"/>
  <c r="F57" i="8"/>
  <c r="E57" i="8"/>
  <c r="D57" i="8"/>
  <c r="C57" i="8"/>
  <c r="B57" i="8"/>
  <c r="A57" i="8"/>
  <c r="S56" i="8"/>
  <c r="R56" i="8"/>
  <c r="Q56" i="8"/>
  <c r="P56" i="8"/>
  <c r="O56" i="8"/>
  <c r="T56" i="8" s="1"/>
  <c r="L56" i="8"/>
  <c r="K56" i="8"/>
  <c r="M56" i="8" s="1"/>
  <c r="N56" i="8" s="1"/>
  <c r="F56" i="8"/>
  <c r="E56" i="8"/>
  <c r="D56" i="8"/>
  <c r="C56" i="8"/>
  <c r="B56" i="8"/>
  <c r="A56" i="8"/>
  <c r="W55" i="8"/>
  <c r="X55" i="8" s="1"/>
  <c r="Y55" i="8" s="1"/>
  <c r="S55" i="8"/>
  <c r="R55" i="8"/>
  <c r="Q55" i="8"/>
  <c r="P55" i="8"/>
  <c r="O55" i="8"/>
  <c r="T55" i="8" s="1"/>
  <c r="L55" i="8"/>
  <c r="K55" i="8"/>
  <c r="M55" i="8" s="1"/>
  <c r="N55" i="8" s="1"/>
  <c r="F55" i="8"/>
  <c r="E55" i="8"/>
  <c r="D55" i="8"/>
  <c r="C55" i="8"/>
  <c r="B55" i="8"/>
  <c r="A55" i="8"/>
  <c r="S54" i="8"/>
  <c r="R54" i="8"/>
  <c r="V54" i="8" s="1"/>
  <c r="Q54" i="8"/>
  <c r="P54" i="8"/>
  <c r="O54" i="8"/>
  <c r="T54" i="8" s="1"/>
  <c r="M54" i="8"/>
  <c r="N54" i="8" s="1"/>
  <c r="L54" i="8"/>
  <c r="K54" i="8"/>
  <c r="F54" i="8"/>
  <c r="E54" i="8"/>
  <c r="D54" i="8"/>
  <c r="C54" i="8"/>
  <c r="B54" i="8"/>
  <c r="A54" i="8"/>
  <c r="W53" i="8"/>
  <c r="X53" i="8" s="1"/>
  <c r="Y53" i="8" s="1"/>
  <c r="S53" i="8"/>
  <c r="R53" i="8"/>
  <c r="Q53" i="8"/>
  <c r="P53" i="8"/>
  <c r="O53" i="8"/>
  <c r="T53" i="8" s="1"/>
  <c r="M53" i="8"/>
  <c r="N53" i="8" s="1"/>
  <c r="L53" i="8"/>
  <c r="K53" i="8"/>
  <c r="F53" i="8"/>
  <c r="E53" i="8"/>
  <c r="D53" i="8"/>
  <c r="C53" i="8"/>
  <c r="B53" i="8"/>
  <c r="A53" i="8"/>
  <c r="S52" i="8"/>
  <c r="R52" i="8"/>
  <c r="Q52" i="8"/>
  <c r="P52" i="8"/>
  <c r="O52" i="8"/>
  <c r="T52" i="8" s="1"/>
  <c r="L52" i="8"/>
  <c r="K52" i="8"/>
  <c r="M52" i="8" s="1"/>
  <c r="N52" i="8" s="1"/>
  <c r="F52" i="8"/>
  <c r="E52" i="8"/>
  <c r="D52" i="8"/>
  <c r="C52" i="8"/>
  <c r="B52" i="8"/>
  <c r="A52" i="8"/>
  <c r="U51" i="8"/>
  <c r="S51" i="8"/>
  <c r="R51" i="8"/>
  <c r="Q51" i="8"/>
  <c r="P51" i="8"/>
  <c r="O51" i="8"/>
  <c r="T51" i="8" s="1"/>
  <c r="M51" i="8"/>
  <c r="N51" i="8" s="1"/>
  <c r="L51" i="8"/>
  <c r="K51" i="8"/>
  <c r="F51" i="8"/>
  <c r="E51" i="8"/>
  <c r="D51" i="8"/>
  <c r="C51" i="8"/>
  <c r="B51" i="8"/>
  <c r="A51" i="8"/>
  <c r="T50" i="8"/>
  <c r="S50" i="8"/>
  <c r="R50" i="8"/>
  <c r="W50" i="8" s="1"/>
  <c r="X50" i="8" s="1"/>
  <c r="Y50" i="8" s="1"/>
  <c r="Q50" i="8"/>
  <c r="P50" i="8"/>
  <c r="O50" i="8"/>
  <c r="L50" i="8"/>
  <c r="K50" i="8"/>
  <c r="M50" i="8" s="1"/>
  <c r="N50" i="8" s="1"/>
  <c r="F50" i="8"/>
  <c r="E50" i="8"/>
  <c r="D50" i="8"/>
  <c r="C50" i="8"/>
  <c r="B50" i="8"/>
  <c r="A50" i="8"/>
  <c r="S49" i="8"/>
  <c r="R49" i="8"/>
  <c r="Q49" i="8"/>
  <c r="P49" i="8"/>
  <c r="O49" i="8"/>
  <c r="T49" i="8" s="1"/>
  <c r="L49" i="8"/>
  <c r="K49" i="8"/>
  <c r="M49" i="8" s="1"/>
  <c r="N49" i="8" s="1"/>
  <c r="F49" i="8"/>
  <c r="E49" i="8"/>
  <c r="D49" i="8"/>
  <c r="C49" i="8"/>
  <c r="B49" i="8"/>
  <c r="A49" i="8"/>
  <c r="S48" i="8"/>
  <c r="R48" i="8"/>
  <c r="Q48" i="8"/>
  <c r="P48" i="8"/>
  <c r="O48" i="8"/>
  <c r="T48" i="8" s="1"/>
  <c r="L48" i="8"/>
  <c r="K48" i="8"/>
  <c r="M48" i="8" s="1"/>
  <c r="N48" i="8" s="1"/>
  <c r="F48" i="8"/>
  <c r="E48" i="8"/>
  <c r="D48" i="8"/>
  <c r="C48" i="8"/>
  <c r="B48" i="8"/>
  <c r="A48" i="8"/>
  <c r="W47" i="8"/>
  <c r="X47" i="8" s="1"/>
  <c r="Y47" i="8" s="1"/>
  <c r="S47" i="8"/>
  <c r="R47" i="8"/>
  <c r="Q47" i="8"/>
  <c r="P47" i="8"/>
  <c r="O47" i="8"/>
  <c r="T47" i="8" s="1"/>
  <c r="L47" i="8"/>
  <c r="K47" i="8"/>
  <c r="M47" i="8" s="1"/>
  <c r="N47" i="8" s="1"/>
  <c r="F47" i="8"/>
  <c r="E47" i="8"/>
  <c r="D47" i="8"/>
  <c r="C47" i="8"/>
  <c r="B47" i="8"/>
  <c r="A47" i="8"/>
  <c r="S46" i="8"/>
  <c r="R46" i="8"/>
  <c r="Q46" i="8"/>
  <c r="P46" i="8"/>
  <c r="O46" i="8"/>
  <c r="T46" i="8" s="1"/>
  <c r="M46" i="8"/>
  <c r="N46" i="8" s="1"/>
  <c r="L46" i="8"/>
  <c r="K46" i="8"/>
  <c r="F46" i="8"/>
  <c r="E46" i="8"/>
  <c r="D46" i="8"/>
  <c r="C46" i="8"/>
  <c r="B46" i="8"/>
  <c r="A46" i="8"/>
  <c r="U45" i="8"/>
  <c r="S45" i="8"/>
  <c r="R45" i="8"/>
  <c r="Q45" i="8"/>
  <c r="P45" i="8"/>
  <c r="O45" i="8"/>
  <c r="T45" i="8" s="1"/>
  <c r="L45" i="8"/>
  <c r="W45" i="8" s="1"/>
  <c r="X45" i="8" s="1"/>
  <c r="Y45" i="8" s="1"/>
  <c r="K45" i="8"/>
  <c r="F45" i="8"/>
  <c r="E45" i="8"/>
  <c r="D45" i="8"/>
  <c r="C45" i="8"/>
  <c r="B45" i="8"/>
  <c r="A45" i="8"/>
  <c r="S44" i="8"/>
  <c r="U44" i="8" s="1"/>
  <c r="R44" i="8"/>
  <c r="Q44" i="8"/>
  <c r="P44" i="8"/>
  <c r="O44" i="8"/>
  <c r="T44" i="8" s="1"/>
  <c r="L44" i="8"/>
  <c r="K44" i="8"/>
  <c r="M44" i="8" s="1"/>
  <c r="N44" i="8" s="1"/>
  <c r="F44" i="8"/>
  <c r="E44" i="8"/>
  <c r="D44" i="8"/>
  <c r="C44" i="8"/>
  <c r="B44" i="8"/>
  <c r="A44" i="8"/>
  <c r="S43" i="8"/>
  <c r="U43" i="8" s="1"/>
  <c r="R43" i="8"/>
  <c r="Q43" i="8"/>
  <c r="P43" i="8"/>
  <c r="O43" i="8"/>
  <c r="T43" i="8" s="1"/>
  <c r="M43" i="8"/>
  <c r="N43" i="8" s="1"/>
  <c r="L43" i="8"/>
  <c r="K43" i="8"/>
  <c r="F43" i="8"/>
  <c r="E43" i="8"/>
  <c r="D43" i="8"/>
  <c r="C43" i="8"/>
  <c r="B43" i="8"/>
  <c r="A43" i="8"/>
  <c r="S42" i="8"/>
  <c r="R42" i="8"/>
  <c r="W42" i="8" s="1"/>
  <c r="X42" i="8" s="1"/>
  <c r="Y42" i="8" s="1"/>
  <c r="Q42" i="8"/>
  <c r="P42" i="8"/>
  <c r="O42" i="8"/>
  <c r="T42" i="8" s="1"/>
  <c r="L42" i="8"/>
  <c r="K42" i="8"/>
  <c r="M42" i="8" s="1"/>
  <c r="N42" i="8" s="1"/>
  <c r="F42" i="8"/>
  <c r="E42" i="8"/>
  <c r="D42" i="8"/>
  <c r="C42" i="8"/>
  <c r="B42" i="8"/>
  <c r="A42" i="8"/>
  <c r="S41" i="8"/>
  <c r="R41" i="8"/>
  <c r="W41" i="8" s="1"/>
  <c r="X41" i="8" s="1"/>
  <c r="Y41" i="8" s="1"/>
  <c r="Q41" i="8"/>
  <c r="P41" i="8"/>
  <c r="O41" i="8"/>
  <c r="T41" i="8" s="1"/>
  <c r="L41" i="8"/>
  <c r="K41" i="8"/>
  <c r="M41" i="8" s="1"/>
  <c r="N41" i="8" s="1"/>
  <c r="F41" i="8"/>
  <c r="E41" i="8"/>
  <c r="D41" i="8"/>
  <c r="C41" i="8"/>
  <c r="B41" i="8"/>
  <c r="A41" i="8"/>
  <c r="S40" i="8"/>
  <c r="R40" i="8"/>
  <c r="Q40" i="8"/>
  <c r="P40" i="8"/>
  <c r="O40" i="8"/>
  <c r="T40" i="8" s="1"/>
  <c r="L40" i="8"/>
  <c r="K40" i="8"/>
  <c r="M40" i="8" s="1"/>
  <c r="N40" i="8" s="1"/>
  <c r="F40" i="8"/>
  <c r="E40" i="8"/>
  <c r="D40" i="8"/>
  <c r="C40" i="8"/>
  <c r="B40" i="8"/>
  <c r="A40" i="8"/>
  <c r="S39" i="8"/>
  <c r="R39" i="8"/>
  <c r="Q39" i="8"/>
  <c r="P39" i="8"/>
  <c r="O39" i="8"/>
  <c r="T39" i="8" s="1"/>
  <c r="L39" i="8"/>
  <c r="K39" i="8"/>
  <c r="M39" i="8" s="1"/>
  <c r="N39" i="8" s="1"/>
  <c r="F39" i="8"/>
  <c r="E39" i="8"/>
  <c r="D39" i="8"/>
  <c r="C39" i="8"/>
  <c r="B39" i="8"/>
  <c r="A39" i="8"/>
  <c r="U38" i="8"/>
  <c r="S38" i="8"/>
  <c r="R38" i="8"/>
  <c r="Q38" i="8"/>
  <c r="P38" i="8"/>
  <c r="O38" i="8"/>
  <c r="T38" i="8" s="1"/>
  <c r="L38" i="8"/>
  <c r="W38" i="8" s="1"/>
  <c r="X38" i="8" s="1"/>
  <c r="Y38" i="8" s="1"/>
  <c r="K38" i="8"/>
  <c r="F38" i="8"/>
  <c r="E38" i="8"/>
  <c r="D38" i="8"/>
  <c r="C38" i="8"/>
  <c r="B38" i="8"/>
  <c r="A38" i="8"/>
  <c r="V37" i="8"/>
  <c r="S37" i="8"/>
  <c r="R37" i="8"/>
  <c r="U37" i="8" s="1"/>
  <c r="Q37" i="8"/>
  <c r="P37" i="8"/>
  <c r="O37" i="8"/>
  <c r="T37" i="8" s="1"/>
  <c r="M37" i="8"/>
  <c r="N37" i="8" s="1"/>
  <c r="L37" i="8"/>
  <c r="W37" i="8" s="1"/>
  <c r="X37" i="8" s="1"/>
  <c r="Y37" i="8" s="1"/>
  <c r="K37" i="8"/>
  <c r="F37" i="8"/>
  <c r="E37" i="8"/>
  <c r="D37" i="8"/>
  <c r="C37" i="8"/>
  <c r="B37" i="8"/>
  <c r="A37" i="8"/>
  <c r="V36" i="8"/>
  <c r="S36" i="8"/>
  <c r="R36" i="8"/>
  <c r="Q36" i="8"/>
  <c r="P36" i="8"/>
  <c r="O36" i="8"/>
  <c r="T36" i="8" s="1"/>
  <c r="L36" i="8"/>
  <c r="K36" i="8"/>
  <c r="M36" i="8" s="1"/>
  <c r="N36" i="8" s="1"/>
  <c r="F36" i="8"/>
  <c r="E36" i="8"/>
  <c r="D36" i="8"/>
  <c r="C36" i="8"/>
  <c r="B36" i="8"/>
  <c r="A36" i="8"/>
  <c r="U35" i="8"/>
  <c r="S35" i="8"/>
  <c r="R35" i="8"/>
  <c r="Q35" i="8"/>
  <c r="P35" i="8"/>
  <c r="O35" i="8"/>
  <c r="T35" i="8" s="1"/>
  <c r="L35" i="8"/>
  <c r="K35" i="8"/>
  <c r="M35" i="8" s="1"/>
  <c r="N35" i="8" s="1"/>
  <c r="F35" i="8"/>
  <c r="E35" i="8"/>
  <c r="D35" i="8"/>
  <c r="C35" i="8"/>
  <c r="B35" i="8"/>
  <c r="A35" i="8"/>
  <c r="S34" i="8"/>
  <c r="R34" i="8"/>
  <c r="Q34" i="8"/>
  <c r="P34" i="8"/>
  <c r="O34" i="8"/>
  <c r="T34" i="8" s="1"/>
  <c r="L34" i="8"/>
  <c r="K34" i="8"/>
  <c r="M34" i="8" s="1"/>
  <c r="N34" i="8" s="1"/>
  <c r="F34" i="8"/>
  <c r="E34" i="8"/>
  <c r="D34" i="8"/>
  <c r="C34" i="8"/>
  <c r="B34" i="8"/>
  <c r="A34" i="8"/>
  <c r="S33" i="8"/>
  <c r="R33" i="8"/>
  <c r="Q33" i="8"/>
  <c r="P33" i="8"/>
  <c r="O33" i="8"/>
  <c r="T33" i="8" s="1"/>
  <c r="L33" i="8"/>
  <c r="K33" i="8"/>
  <c r="M33" i="8" s="1"/>
  <c r="N33" i="8" s="1"/>
  <c r="F33" i="8"/>
  <c r="E33" i="8"/>
  <c r="D33" i="8"/>
  <c r="C33" i="8"/>
  <c r="B33" i="8"/>
  <c r="A33" i="8"/>
  <c r="S32" i="8"/>
  <c r="R32" i="8"/>
  <c r="Q32" i="8"/>
  <c r="P32" i="8"/>
  <c r="O32" i="8"/>
  <c r="T32" i="8" s="1"/>
  <c r="L32" i="8"/>
  <c r="K32" i="8"/>
  <c r="M32" i="8" s="1"/>
  <c r="N32" i="8" s="1"/>
  <c r="F32" i="8"/>
  <c r="E32" i="8"/>
  <c r="D32" i="8"/>
  <c r="C32" i="8"/>
  <c r="B32" i="8"/>
  <c r="A32" i="8"/>
  <c r="W31" i="8"/>
  <c r="X31" i="8" s="1"/>
  <c r="Y31" i="8" s="1"/>
  <c r="V31" i="8"/>
  <c r="S31" i="8"/>
  <c r="R31" i="8"/>
  <c r="U31" i="8" s="1"/>
  <c r="Q31" i="8"/>
  <c r="P31" i="8"/>
  <c r="O31" i="8"/>
  <c r="T31" i="8" s="1"/>
  <c r="L31" i="8"/>
  <c r="K31" i="8"/>
  <c r="M31" i="8" s="1"/>
  <c r="N31" i="8" s="1"/>
  <c r="F31" i="8"/>
  <c r="E31" i="8"/>
  <c r="D31" i="8"/>
  <c r="C31" i="8"/>
  <c r="B31" i="8"/>
  <c r="A31" i="8"/>
  <c r="V30" i="8"/>
  <c r="S30" i="8"/>
  <c r="R30" i="8"/>
  <c r="U30" i="8" s="1"/>
  <c r="Q30" i="8"/>
  <c r="P30" i="8"/>
  <c r="O30" i="8"/>
  <c r="T30" i="8" s="1"/>
  <c r="M30" i="8"/>
  <c r="N30" i="8" s="1"/>
  <c r="L30" i="8"/>
  <c r="W30" i="8" s="1"/>
  <c r="X30" i="8" s="1"/>
  <c r="Y30" i="8" s="1"/>
  <c r="K30" i="8"/>
  <c r="F30" i="8"/>
  <c r="E30" i="8"/>
  <c r="D30" i="8"/>
  <c r="C30" i="8"/>
  <c r="B30" i="8"/>
  <c r="A30" i="8"/>
  <c r="W29" i="8"/>
  <c r="X29" i="8" s="1"/>
  <c r="Y29" i="8" s="1"/>
  <c r="S29" i="8"/>
  <c r="R29" i="8"/>
  <c r="V29" i="8" s="1"/>
  <c r="Q29" i="8"/>
  <c r="P29" i="8"/>
  <c r="O29" i="8"/>
  <c r="T29" i="8" s="1"/>
  <c r="M29" i="8"/>
  <c r="N29" i="8" s="1"/>
  <c r="L29" i="8"/>
  <c r="K29" i="8"/>
  <c r="F29" i="8"/>
  <c r="E29" i="8"/>
  <c r="D29" i="8"/>
  <c r="C29" i="8"/>
  <c r="B29" i="8"/>
  <c r="A29" i="8"/>
  <c r="S28" i="8"/>
  <c r="R28" i="8"/>
  <c r="Q28" i="8"/>
  <c r="P28" i="8"/>
  <c r="O28" i="8"/>
  <c r="T28" i="8" s="1"/>
  <c r="L28" i="8"/>
  <c r="K28" i="8"/>
  <c r="M28" i="8" s="1"/>
  <c r="N28" i="8" s="1"/>
  <c r="F28" i="8"/>
  <c r="E28" i="8"/>
  <c r="D28" i="8"/>
  <c r="C28" i="8"/>
  <c r="B28" i="8"/>
  <c r="A28" i="8"/>
  <c r="U27" i="8"/>
  <c r="S27" i="8"/>
  <c r="R27" i="8"/>
  <c r="Q27" i="8"/>
  <c r="P27" i="8"/>
  <c r="O27" i="8"/>
  <c r="T27" i="8" s="1"/>
  <c r="M27" i="8"/>
  <c r="N27" i="8" s="1"/>
  <c r="L27" i="8"/>
  <c r="K27" i="8"/>
  <c r="F27" i="8"/>
  <c r="E27" i="8"/>
  <c r="D27" i="8"/>
  <c r="C27" i="8"/>
  <c r="B27" i="8"/>
  <c r="A27" i="8"/>
  <c r="T26" i="8"/>
  <c r="S26" i="8"/>
  <c r="R26" i="8"/>
  <c r="Q26" i="8"/>
  <c r="P26" i="8"/>
  <c r="O26" i="8"/>
  <c r="L26" i="8"/>
  <c r="K26" i="8"/>
  <c r="M26" i="8" s="1"/>
  <c r="N26" i="8" s="1"/>
  <c r="F26" i="8"/>
  <c r="E26" i="8"/>
  <c r="D26" i="8"/>
  <c r="C26" i="8"/>
  <c r="B26" i="8"/>
  <c r="A26" i="8"/>
  <c r="S25" i="8"/>
  <c r="R25" i="8"/>
  <c r="W25" i="8" s="1"/>
  <c r="X25" i="8" s="1"/>
  <c r="Y25" i="8" s="1"/>
  <c r="Q25" i="8"/>
  <c r="P25" i="8"/>
  <c r="O25" i="8"/>
  <c r="T25" i="8" s="1"/>
  <c r="L25" i="8"/>
  <c r="K25" i="8"/>
  <c r="M25" i="8" s="1"/>
  <c r="N25" i="8" s="1"/>
  <c r="F25" i="8"/>
  <c r="E25" i="8"/>
  <c r="D25" i="8"/>
  <c r="C25" i="8"/>
  <c r="B25" i="8"/>
  <c r="A25" i="8"/>
  <c r="S24" i="8"/>
  <c r="R24" i="8"/>
  <c r="Q24" i="8"/>
  <c r="P24" i="8"/>
  <c r="O24" i="8"/>
  <c r="T24" i="8" s="1"/>
  <c r="L24" i="8"/>
  <c r="K24" i="8"/>
  <c r="M24" i="8" s="1"/>
  <c r="N24" i="8" s="1"/>
  <c r="F24" i="8"/>
  <c r="E24" i="8"/>
  <c r="D24" i="8"/>
  <c r="C24" i="8"/>
  <c r="B24" i="8"/>
  <c r="A24" i="8"/>
  <c r="W23" i="8"/>
  <c r="X23" i="8" s="1"/>
  <c r="Y23" i="8" s="1"/>
  <c r="S23" i="8"/>
  <c r="R23" i="8"/>
  <c r="V23" i="8" s="1"/>
  <c r="Q23" i="8"/>
  <c r="P23" i="8"/>
  <c r="O23" i="8"/>
  <c r="T23" i="8" s="1"/>
  <c r="L23" i="8"/>
  <c r="K23" i="8"/>
  <c r="M23" i="8" s="1"/>
  <c r="N23" i="8" s="1"/>
  <c r="F23" i="8"/>
  <c r="E23" i="8"/>
  <c r="D23" i="8"/>
  <c r="C23" i="8"/>
  <c r="B23" i="8"/>
  <c r="A23" i="8"/>
  <c r="U22" i="8"/>
  <c r="S22" i="8"/>
  <c r="R22" i="8"/>
  <c r="W22" i="8" s="1"/>
  <c r="X22" i="8" s="1"/>
  <c r="Y22" i="8" s="1"/>
  <c r="Q22" i="8"/>
  <c r="P22" i="8"/>
  <c r="O22" i="8"/>
  <c r="T22" i="8" s="1"/>
  <c r="L22" i="8"/>
  <c r="K22" i="8"/>
  <c r="F22" i="8"/>
  <c r="E22" i="8"/>
  <c r="D22" i="8"/>
  <c r="C22" i="8"/>
  <c r="B22" i="8"/>
  <c r="A22" i="8"/>
  <c r="S21" i="8"/>
  <c r="R21" i="8"/>
  <c r="Q21" i="8"/>
  <c r="P21" i="8"/>
  <c r="O21" i="8"/>
  <c r="T21" i="8" s="1"/>
  <c r="M21" i="8"/>
  <c r="N21" i="8" s="1"/>
  <c r="L21" i="8"/>
  <c r="K21" i="8"/>
  <c r="F21" i="8"/>
  <c r="E21" i="8"/>
  <c r="D21" i="8"/>
  <c r="C21" i="8"/>
  <c r="B21" i="8"/>
  <c r="A21" i="8"/>
  <c r="S20" i="8"/>
  <c r="R20" i="8"/>
  <c r="W20" i="8" s="1"/>
  <c r="X20" i="8" s="1"/>
  <c r="Y20" i="8" s="1"/>
  <c r="Q20" i="8"/>
  <c r="P20" i="8"/>
  <c r="O20" i="8"/>
  <c r="T20" i="8" s="1"/>
  <c r="L20" i="8"/>
  <c r="K20" i="8"/>
  <c r="M20" i="8" s="1"/>
  <c r="N20" i="8" s="1"/>
  <c r="F20" i="8"/>
  <c r="E20" i="8"/>
  <c r="D20" i="8"/>
  <c r="C20" i="8"/>
  <c r="B20" i="8"/>
  <c r="A20" i="8"/>
  <c r="U19" i="8"/>
  <c r="T19" i="8"/>
  <c r="S19" i="8"/>
  <c r="R19" i="8"/>
  <c r="Q19" i="8"/>
  <c r="P19" i="8"/>
  <c r="O19" i="8"/>
  <c r="L19" i="8"/>
  <c r="K19" i="8"/>
  <c r="M19" i="8" s="1"/>
  <c r="N19" i="8" s="1"/>
  <c r="F19" i="8"/>
  <c r="E19" i="8"/>
  <c r="D19" i="8"/>
  <c r="C19" i="8"/>
  <c r="B19" i="8"/>
  <c r="A19" i="8"/>
  <c r="T18" i="8"/>
  <c r="S18" i="8"/>
  <c r="R18" i="8"/>
  <c r="Q18" i="8"/>
  <c r="P18" i="8"/>
  <c r="O18" i="8"/>
  <c r="L18" i="8"/>
  <c r="K18" i="8"/>
  <c r="M18" i="8" s="1"/>
  <c r="N18" i="8" s="1"/>
  <c r="F18" i="8"/>
  <c r="E18" i="8"/>
  <c r="D18" i="8"/>
  <c r="C18" i="8"/>
  <c r="B18" i="8"/>
  <c r="A18" i="8"/>
  <c r="S17" i="8"/>
  <c r="R17" i="8"/>
  <c r="Q17" i="8"/>
  <c r="P17" i="8"/>
  <c r="O17" i="8"/>
  <c r="T17" i="8" s="1"/>
  <c r="L17" i="8"/>
  <c r="K17" i="8"/>
  <c r="M17" i="8" s="1"/>
  <c r="N17" i="8" s="1"/>
  <c r="F17" i="8"/>
  <c r="E17" i="8"/>
  <c r="D17" i="8"/>
  <c r="C17" i="8"/>
  <c r="B17" i="8"/>
  <c r="A17" i="8"/>
  <c r="S16" i="8"/>
  <c r="R16" i="8"/>
  <c r="W16" i="8" s="1"/>
  <c r="X16" i="8" s="1"/>
  <c r="Y16" i="8" s="1"/>
  <c r="Q16" i="8"/>
  <c r="P16" i="8"/>
  <c r="O16" i="8"/>
  <c r="T16" i="8" s="1"/>
  <c r="L16" i="8"/>
  <c r="K16" i="8"/>
  <c r="M16" i="8" s="1"/>
  <c r="N16" i="8" s="1"/>
  <c r="F16" i="8"/>
  <c r="E16" i="8"/>
  <c r="D16" i="8"/>
  <c r="C16" i="8"/>
  <c r="B16" i="8"/>
  <c r="A16" i="8"/>
  <c r="V15" i="8"/>
  <c r="S15" i="8"/>
  <c r="R15" i="8"/>
  <c r="Q15" i="8"/>
  <c r="P15" i="8"/>
  <c r="O15" i="8"/>
  <c r="T15" i="8" s="1"/>
  <c r="M15" i="8"/>
  <c r="N15" i="8" s="1"/>
  <c r="L15" i="8"/>
  <c r="K15" i="8"/>
  <c r="F15" i="8"/>
  <c r="E15" i="8"/>
  <c r="D15" i="8"/>
  <c r="C15" i="8"/>
  <c r="B15" i="8"/>
  <c r="A15" i="8"/>
  <c r="S14" i="8"/>
  <c r="R14" i="8"/>
  <c r="Q14" i="8"/>
  <c r="P14" i="8"/>
  <c r="O14" i="8"/>
  <c r="T14" i="8" s="1"/>
  <c r="M14" i="8"/>
  <c r="N14" i="8" s="1"/>
  <c r="L14" i="8"/>
  <c r="K14" i="8"/>
  <c r="F14" i="8"/>
  <c r="E14" i="8"/>
  <c r="D14" i="8"/>
  <c r="C14" i="8"/>
  <c r="B14" i="8"/>
  <c r="A14" i="8"/>
  <c r="S13" i="8"/>
  <c r="R13" i="8"/>
  <c r="Q13" i="8"/>
  <c r="P13" i="8"/>
  <c r="O13" i="8"/>
  <c r="T13" i="8" s="1"/>
  <c r="M13" i="8"/>
  <c r="N13" i="8" s="1"/>
  <c r="L13" i="8"/>
  <c r="K13" i="8"/>
  <c r="F13" i="8"/>
  <c r="E13" i="8"/>
  <c r="D13" i="8"/>
  <c r="C13" i="8"/>
  <c r="B13" i="8"/>
  <c r="A13" i="8"/>
  <c r="S12" i="8"/>
  <c r="V12" i="8" s="1"/>
  <c r="R12" i="8"/>
  <c r="Q12" i="8"/>
  <c r="P12" i="8"/>
  <c r="O12" i="8"/>
  <c r="T12" i="8" s="1"/>
  <c r="L12" i="8"/>
  <c r="K12" i="8"/>
  <c r="M12" i="8" s="1"/>
  <c r="N12" i="8" s="1"/>
  <c r="F12" i="8"/>
  <c r="E12" i="8"/>
  <c r="D12" i="8"/>
  <c r="C12" i="8"/>
  <c r="B12" i="8"/>
  <c r="A12" i="8"/>
  <c r="U11" i="8"/>
  <c r="S11" i="8"/>
  <c r="R11" i="8"/>
  <c r="W11" i="8" s="1"/>
  <c r="X11" i="8" s="1"/>
  <c r="Y11" i="8" s="1"/>
  <c r="Q11" i="8"/>
  <c r="P11" i="8"/>
  <c r="O11" i="8"/>
  <c r="T11" i="8" s="1"/>
  <c r="M11" i="8"/>
  <c r="N11" i="8" s="1"/>
  <c r="L11" i="8"/>
  <c r="K11" i="8"/>
  <c r="F11" i="8"/>
  <c r="E11" i="8"/>
  <c r="D11" i="8"/>
  <c r="C11" i="8"/>
  <c r="B11" i="8"/>
  <c r="A11" i="8"/>
  <c r="AA7" i="8"/>
  <c r="P7" i="8"/>
  <c r="J7" i="8"/>
  <c r="D7" i="8"/>
  <c r="U60" i="7"/>
  <c r="T60" i="7"/>
  <c r="L60" i="7"/>
  <c r="W60" i="7" s="1"/>
  <c r="X60" i="7" s="1"/>
  <c r="Y60" i="7" s="1"/>
  <c r="K60" i="7"/>
  <c r="M60" i="7" s="1"/>
  <c r="N60" i="7" s="1"/>
  <c r="U59" i="7"/>
  <c r="T59" i="7"/>
  <c r="L59" i="7"/>
  <c r="W59" i="7" s="1"/>
  <c r="X59" i="7" s="1"/>
  <c r="Y59" i="7" s="1"/>
  <c r="K59" i="7"/>
  <c r="V59" i="7" s="1"/>
  <c r="U58" i="7"/>
  <c r="T58" i="7"/>
  <c r="L58" i="7"/>
  <c r="W58" i="7" s="1"/>
  <c r="X58" i="7" s="1"/>
  <c r="Y58" i="7" s="1"/>
  <c r="K58" i="7"/>
  <c r="M58" i="7" s="1"/>
  <c r="N58" i="7" s="1"/>
  <c r="U57" i="7"/>
  <c r="T57" i="7"/>
  <c r="L57" i="7"/>
  <c r="W57" i="7" s="1"/>
  <c r="X57" i="7" s="1"/>
  <c r="Y57" i="7" s="1"/>
  <c r="K57" i="7"/>
  <c r="V57" i="7" s="1"/>
  <c r="U56" i="7"/>
  <c r="T56" i="7"/>
  <c r="L56" i="7"/>
  <c r="W56" i="7" s="1"/>
  <c r="X56" i="7" s="1"/>
  <c r="Y56" i="7" s="1"/>
  <c r="K56" i="7"/>
  <c r="M56" i="7" s="1"/>
  <c r="N56" i="7" s="1"/>
  <c r="U55" i="7"/>
  <c r="T55" i="7"/>
  <c r="L55" i="7"/>
  <c r="W55" i="7" s="1"/>
  <c r="X55" i="7" s="1"/>
  <c r="Y55" i="7" s="1"/>
  <c r="K55" i="7"/>
  <c r="V55" i="7" s="1"/>
  <c r="U54" i="7"/>
  <c r="T54" i="7"/>
  <c r="L54" i="7"/>
  <c r="W54" i="7" s="1"/>
  <c r="X54" i="7" s="1"/>
  <c r="Y54" i="7" s="1"/>
  <c r="K54" i="7"/>
  <c r="M54" i="7" s="1"/>
  <c r="N54" i="7" s="1"/>
  <c r="U53" i="7"/>
  <c r="T53" i="7"/>
  <c r="L53" i="7"/>
  <c r="W53" i="7" s="1"/>
  <c r="X53" i="7" s="1"/>
  <c r="Y53" i="7" s="1"/>
  <c r="K53" i="7"/>
  <c r="V53" i="7" s="1"/>
  <c r="U52" i="7"/>
  <c r="T52" i="7"/>
  <c r="L52" i="7"/>
  <c r="W52" i="7" s="1"/>
  <c r="X52" i="7" s="1"/>
  <c r="Y52" i="7" s="1"/>
  <c r="K52" i="7"/>
  <c r="M52" i="7" s="1"/>
  <c r="N52" i="7" s="1"/>
  <c r="U51" i="7"/>
  <c r="T51" i="7"/>
  <c r="L51" i="7"/>
  <c r="W51" i="7" s="1"/>
  <c r="X51" i="7" s="1"/>
  <c r="Y51" i="7" s="1"/>
  <c r="K51" i="7"/>
  <c r="V51" i="7" s="1"/>
  <c r="U50" i="7"/>
  <c r="T50" i="7"/>
  <c r="L50" i="7"/>
  <c r="W50" i="7" s="1"/>
  <c r="X50" i="7" s="1"/>
  <c r="Y50" i="7" s="1"/>
  <c r="K50" i="7"/>
  <c r="M50" i="7" s="1"/>
  <c r="N50" i="7" s="1"/>
  <c r="U49" i="7"/>
  <c r="T49" i="7"/>
  <c r="L49" i="7"/>
  <c r="W49" i="7" s="1"/>
  <c r="X49" i="7" s="1"/>
  <c r="Y49" i="7" s="1"/>
  <c r="K49" i="7"/>
  <c r="V49" i="7" s="1"/>
  <c r="U48" i="7"/>
  <c r="T48" i="7"/>
  <c r="L48" i="7"/>
  <c r="W48" i="7" s="1"/>
  <c r="X48" i="7" s="1"/>
  <c r="Y48" i="7" s="1"/>
  <c r="K48" i="7"/>
  <c r="M48" i="7" s="1"/>
  <c r="N48" i="7" s="1"/>
  <c r="U47" i="7"/>
  <c r="T47" i="7"/>
  <c r="L47" i="7"/>
  <c r="W47" i="7" s="1"/>
  <c r="X47" i="7" s="1"/>
  <c r="Y47" i="7" s="1"/>
  <c r="K47" i="7"/>
  <c r="V47" i="7" s="1"/>
  <c r="U46" i="7"/>
  <c r="T46" i="7"/>
  <c r="L46" i="7"/>
  <c r="W46" i="7" s="1"/>
  <c r="X46" i="7" s="1"/>
  <c r="Y46" i="7" s="1"/>
  <c r="K46" i="7"/>
  <c r="M46" i="7" s="1"/>
  <c r="N46" i="7" s="1"/>
  <c r="U45" i="7"/>
  <c r="T45" i="7"/>
  <c r="L45" i="7"/>
  <c r="W45" i="7" s="1"/>
  <c r="X45" i="7" s="1"/>
  <c r="Y45" i="7" s="1"/>
  <c r="K45" i="7"/>
  <c r="V45" i="7" s="1"/>
  <c r="U44" i="7"/>
  <c r="T44" i="7"/>
  <c r="L44" i="7"/>
  <c r="W44" i="7" s="1"/>
  <c r="X44" i="7" s="1"/>
  <c r="Y44" i="7" s="1"/>
  <c r="K44" i="7"/>
  <c r="M44" i="7" s="1"/>
  <c r="N44" i="7" s="1"/>
  <c r="U43" i="7"/>
  <c r="T43" i="7"/>
  <c r="L43" i="7"/>
  <c r="W43" i="7" s="1"/>
  <c r="X43" i="7" s="1"/>
  <c r="Y43" i="7" s="1"/>
  <c r="K43" i="7"/>
  <c r="V43" i="7" s="1"/>
  <c r="U42" i="7"/>
  <c r="T42" i="7"/>
  <c r="L42" i="7"/>
  <c r="W42" i="7" s="1"/>
  <c r="X42" i="7" s="1"/>
  <c r="Y42" i="7" s="1"/>
  <c r="K42" i="7"/>
  <c r="M42" i="7" s="1"/>
  <c r="N42" i="7" s="1"/>
  <c r="U41" i="7"/>
  <c r="T41" i="7"/>
  <c r="L41" i="7"/>
  <c r="W41" i="7" s="1"/>
  <c r="X41" i="7" s="1"/>
  <c r="Y41" i="7" s="1"/>
  <c r="K41" i="7"/>
  <c r="V41" i="7" s="1"/>
  <c r="U40" i="7"/>
  <c r="T40" i="7"/>
  <c r="L40" i="7"/>
  <c r="W40" i="7" s="1"/>
  <c r="X40" i="7" s="1"/>
  <c r="Y40" i="7" s="1"/>
  <c r="K40" i="7"/>
  <c r="M40" i="7" s="1"/>
  <c r="N40" i="7" s="1"/>
  <c r="U39" i="7"/>
  <c r="T39" i="7"/>
  <c r="L39" i="7"/>
  <c r="W39" i="7" s="1"/>
  <c r="X39" i="7" s="1"/>
  <c r="Y39" i="7" s="1"/>
  <c r="K39" i="7"/>
  <c r="V39" i="7" s="1"/>
  <c r="U38" i="7"/>
  <c r="T38" i="7"/>
  <c r="L38" i="7"/>
  <c r="W38" i="7" s="1"/>
  <c r="X38" i="7" s="1"/>
  <c r="Y38" i="7" s="1"/>
  <c r="K38" i="7"/>
  <c r="M38" i="7" s="1"/>
  <c r="N38" i="7" s="1"/>
  <c r="U37" i="7"/>
  <c r="T37" i="7"/>
  <c r="L37" i="7"/>
  <c r="W37" i="7" s="1"/>
  <c r="X37" i="7" s="1"/>
  <c r="Y37" i="7" s="1"/>
  <c r="K37" i="7"/>
  <c r="V37" i="7" s="1"/>
  <c r="U36" i="7"/>
  <c r="T36" i="7"/>
  <c r="L36" i="7"/>
  <c r="W36" i="7" s="1"/>
  <c r="X36" i="7" s="1"/>
  <c r="Y36" i="7" s="1"/>
  <c r="K36" i="7"/>
  <c r="M36" i="7" s="1"/>
  <c r="N36" i="7" s="1"/>
  <c r="U35" i="7"/>
  <c r="T35" i="7"/>
  <c r="L35" i="7"/>
  <c r="W35" i="7" s="1"/>
  <c r="X35" i="7" s="1"/>
  <c r="Y35" i="7" s="1"/>
  <c r="K35" i="7"/>
  <c r="V35" i="7" s="1"/>
  <c r="U34" i="7"/>
  <c r="T34" i="7"/>
  <c r="L34" i="7"/>
  <c r="W34" i="7" s="1"/>
  <c r="X34" i="7" s="1"/>
  <c r="Y34" i="7" s="1"/>
  <c r="K34" i="7"/>
  <c r="M34" i="7" s="1"/>
  <c r="N34" i="7" s="1"/>
  <c r="U33" i="7"/>
  <c r="T33" i="7"/>
  <c r="L33" i="7"/>
  <c r="W33" i="7" s="1"/>
  <c r="X33" i="7" s="1"/>
  <c r="Y33" i="7" s="1"/>
  <c r="K33" i="7"/>
  <c r="V33" i="7" s="1"/>
  <c r="U32" i="7"/>
  <c r="T32" i="7"/>
  <c r="L32" i="7"/>
  <c r="W32" i="7" s="1"/>
  <c r="X32" i="7" s="1"/>
  <c r="Y32" i="7" s="1"/>
  <c r="K32" i="7"/>
  <c r="M32" i="7" s="1"/>
  <c r="N32" i="7" s="1"/>
  <c r="U31" i="7"/>
  <c r="T31" i="7"/>
  <c r="L31" i="7"/>
  <c r="W31" i="7" s="1"/>
  <c r="X31" i="7" s="1"/>
  <c r="Y31" i="7" s="1"/>
  <c r="K31" i="7"/>
  <c r="V31" i="7" s="1"/>
  <c r="U30" i="7"/>
  <c r="T30" i="7"/>
  <c r="L30" i="7"/>
  <c r="W30" i="7" s="1"/>
  <c r="X30" i="7" s="1"/>
  <c r="Y30" i="7" s="1"/>
  <c r="K30" i="7"/>
  <c r="M30" i="7" s="1"/>
  <c r="N30" i="7" s="1"/>
  <c r="U29" i="7"/>
  <c r="T29" i="7"/>
  <c r="L29" i="7"/>
  <c r="W29" i="7" s="1"/>
  <c r="X29" i="7" s="1"/>
  <c r="Y29" i="7" s="1"/>
  <c r="K29" i="7"/>
  <c r="V29" i="7" s="1"/>
  <c r="U28" i="7"/>
  <c r="T28" i="7"/>
  <c r="L28" i="7"/>
  <c r="W28" i="7" s="1"/>
  <c r="X28" i="7" s="1"/>
  <c r="Y28" i="7" s="1"/>
  <c r="K28" i="7"/>
  <c r="M28" i="7" s="1"/>
  <c r="N28" i="7" s="1"/>
  <c r="U27" i="7"/>
  <c r="T27" i="7"/>
  <c r="L27" i="7"/>
  <c r="W27" i="7" s="1"/>
  <c r="X27" i="7" s="1"/>
  <c r="Y27" i="7" s="1"/>
  <c r="K27" i="7"/>
  <c r="V27" i="7" s="1"/>
  <c r="U26" i="7"/>
  <c r="T26" i="7"/>
  <c r="L26" i="7"/>
  <c r="W26" i="7" s="1"/>
  <c r="X26" i="7" s="1"/>
  <c r="Y26" i="7" s="1"/>
  <c r="K26" i="7"/>
  <c r="M26" i="7" s="1"/>
  <c r="N26" i="7" s="1"/>
  <c r="U25" i="7"/>
  <c r="T25" i="7"/>
  <c r="L25" i="7"/>
  <c r="W25" i="7" s="1"/>
  <c r="X25" i="7" s="1"/>
  <c r="Y25" i="7" s="1"/>
  <c r="K25" i="7"/>
  <c r="V25" i="7" s="1"/>
  <c r="U24" i="7"/>
  <c r="T24" i="7"/>
  <c r="L24" i="7"/>
  <c r="W24" i="7" s="1"/>
  <c r="X24" i="7" s="1"/>
  <c r="Y24" i="7" s="1"/>
  <c r="K24" i="7"/>
  <c r="M24" i="7" s="1"/>
  <c r="N24" i="7" s="1"/>
  <c r="U23" i="7"/>
  <c r="T23" i="7"/>
  <c r="L23" i="7"/>
  <c r="W23" i="7" s="1"/>
  <c r="X23" i="7" s="1"/>
  <c r="Y23" i="7" s="1"/>
  <c r="K23" i="7"/>
  <c r="V23" i="7" s="1"/>
  <c r="U22" i="7"/>
  <c r="T22" i="7"/>
  <c r="L22" i="7"/>
  <c r="W22" i="7" s="1"/>
  <c r="X22" i="7" s="1"/>
  <c r="Y22" i="7" s="1"/>
  <c r="K22" i="7"/>
  <c r="M22" i="7" s="1"/>
  <c r="N22" i="7" s="1"/>
  <c r="U21" i="7"/>
  <c r="T21" i="7"/>
  <c r="L21" i="7"/>
  <c r="W21" i="7" s="1"/>
  <c r="X21" i="7" s="1"/>
  <c r="Y21" i="7" s="1"/>
  <c r="K21" i="7"/>
  <c r="V21" i="7" s="1"/>
  <c r="U20" i="7"/>
  <c r="T20" i="7"/>
  <c r="L20" i="7"/>
  <c r="W20" i="7" s="1"/>
  <c r="X20" i="7" s="1"/>
  <c r="Y20" i="7" s="1"/>
  <c r="K20" i="7"/>
  <c r="M20" i="7" s="1"/>
  <c r="N20" i="7" s="1"/>
  <c r="U19" i="7"/>
  <c r="T19" i="7"/>
  <c r="L19" i="7"/>
  <c r="W19" i="7" s="1"/>
  <c r="X19" i="7" s="1"/>
  <c r="Y19" i="7" s="1"/>
  <c r="K19" i="7"/>
  <c r="V19" i="7" s="1"/>
  <c r="U18" i="7"/>
  <c r="T18" i="7"/>
  <c r="L18" i="7"/>
  <c r="W18" i="7" s="1"/>
  <c r="X18" i="7" s="1"/>
  <c r="Y18" i="7" s="1"/>
  <c r="K18" i="7"/>
  <c r="M18" i="7" s="1"/>
  <c r="N18" i="7" s="1"/>
  <c r="U17" i="7"/>
  <c r="T17" i="7"/>
  <c r="L17" i="7"/>
  <c r="W17" i="7" s="1"/>
  <c r="X17" i="7" s="1"/>
  <c r="Y17" i="7" s="1"/>
  <c r="K17" i="7"/>
  <c r="V17" i="7" s="1"/>
  <c r="U16" i="7"/>
  <c r="T16" i="7"/>
  <c r="L16" i="7"/>
  <c r="W16" i="7" s="1"/>
  <c r="X16" i="7" s="1"/>
  <c r="Y16" i="7" s="1"/>
  <c r="K16" i="7"/>
  <c r="M16" i="7" s="1"/>
  <c r="N16" i="7" s="1"/>
  <c r="U15" i="7"/>
  <c r="T15" i="7"/>
  <c r="L15" i="7"/>
  <c r="W15" i="7" s="1"/>
  <c r="X15" i="7" s="1"/>
  <c r="Y15" i="7" s="1"/>
  <c r="K15" i="7"/>
  <c r="V15" i="7" s="1"/>
  <c r="U14" i="7"/>
  <c r="T14" i="7"/>
  <c r="L14" i="7"/>
  <c r="W14" i="7" s="1"/>
  <c r="X14" i="7" s="1"/>
  <c r="Y14" i="7" s="1"/>
  <c r="K14" i="7"/>
  <c r="M14" i="7" s="1"/>
  <c r="N14" i="7" s="1"/>
  <c r="U13" i="7"/>
  <c r="T13" i="7"/>
  <c r="L13" i="7"/>
  <c r="W13" i="7" s="1"/>
  <c r="X13" i="7" s="1"/>
  <c r="Y13" i="7" s="1"/>
  <c r="K13" i="7"/>
  <c r="V13" i="7" s="1"/>
  <c r="Y12" i="7"/>
  <c r="U12" i="7"/>
  <c r="T12" i="7"/>
  <c r="L12" i="7"/>
  <c r="W12" i="7" s="1"/>
  <c r="X12" i="7" s="1"/>
  <c r="K12" i="7"/>
  <c r="M12" i="7" s="1"/>
  <c r="N12" i="7" s="1"/>
  <c r="U11" i="7"/>
  <c r="T11" i="7"/>
  <c r="L11" i="7"/>
  <c r="W11" i="7" s="1"/>
  <c r="X11" i="7" s="1"/>
  <c r="Y11" i="7" s="1"/>
  <c r="K11" i="7"/>
  <c r="V11" i="7" s="1"/>
  <c r="AA7" i="7"/>
  <c r="P7" i="7"/>
  <c r="D7" i="7"/>
  <c r="F45" i="6"/>
  <c r="G45" i="6" s="1"/>
  <c r="F44" i="6"/>
  <c r="G44" i="6" s="1"/>
  <c r="F43" i="6"/>
  <c r="G43" i="6" s="1"/>
  <c r="F42" i="6"/>
  <c r="G42" i="6" s="1"/>
  <c r="F41" i="6"/>
  <c r="G41" i="6" s="1"/>
  <c r="F40" i="6"/>
  <c r="G40" i="6" s="1"/>
  <c r="F39" i="6"/>
  <c r="G39" i="6" s="1"/>
  <c r="F38" i="6"/>
  <c r="G38" i="6" s="1"/>
  <c r="F37" i="6"/>
  <c r="G37" i="6" s="1"/>
  <c r="F36" i="6"/>
  <c r="G36" i="6" s="1"/>
  <c r="F35" i="6"/>
  <c r="G35" i="6" s="1"/>
  <c r="F34" i="6"/>
  <c r="G34" i="6" s="1"/>
  <c r="F33" i="6"/>
  <c r="G33" i="6" s="1"/>
  <c r="F32" i="6"/>
  <c r="G32" i="6" s="1"/>
  <c r="G31" i="6"/>
  <c r="F31" i="6"/>
  <c r="F30" i="6"/>
  <c r="G30" i="6" s="1"/>
  <c r="F29" i="6"/>
  <c r="G29" i="6" s="1"/>
  <c r="F28" i="6"/>
  <c r="G28" i="6" s="1"/>
  <c r="G27" i="6"/>
  <c r="F27" i="6"/>
  <c r="F26" i="6"/>
  <c r="G26" i="6" s="1"/>
  <c r="F25" i="6"/>
  <c r="G25" i="6" s="1"/>
  <c r="F24" i="6"/>
  <c r="G24" i="6" s="1"/>
  <c r="F23" i="6"/>
  <c r="G23" i="6" s="1"/>
  <c r="F22" i="6"/>
  <c r="G22" i="6" s="1"/>
  <c r="F21" i="6"/>
  <c r="G21" i="6" s="1"/>
  <c r="D18" i="6"/>
  <c r="D17" i="6"/>
  <c r="D16" i="6"/>
  <c r="D15" i="6"/>
  <c r="D14" i="6"/>
  <c r="G13" i="6"/>
  <c r="F13" i="6"/>
  <c r="E13" i="6"/>
  <c r="D13" i="6"/>
  <c r="G12" i="6"/>
  <c r="F12" i="6"/>
  <c r="E12" i="6"/>
  <c r="D12" i="6"/>
  <c r="G11" i="6"/>
  <c r="F11" i="6"/>
  <c r="E11" i="6"/>
  <c r="D11" i="6"/>
  <c r="G10" i="6"/>
  <c r="F10" i="6"/>
  <c r="E10" i="6"/>
  <c r="D10" i="6"/>
  <c r="G9" i="6"/>
  <c r="F9" i="6"/>
  <c r="E9" i="6"/>
  <c r="D9" i="6"/>
  <c r="G8" i="6"/>
  <c r="F8" i="6"/>
  <c r="E8" i="6"/>
  <c r="D8" i="6"/>
  <c r="G7" i="6"/>
  <c r="F7" i="6"/>
  <c r="E7" i="6"/>
  <c r="D7" i="6"/>
  <c r="C7" i="6"/>
  <c r="G6" i="6"/>
  <c r="F6" i="6"/>
  <c r="E6" i="6"/>
  <c r="D6" i="6"/>
  <c r="C6" i="6"/>
  <c r="G5" i="6"/>
  <c r="F5" i="6"/>
  <c r="E5" i="6"/>
  <c r="D5" i="6"/>
  <c r="C5" i="6"/>
  <c r="G4" i="6"/>
  <c r="F4" i="6"/>
  <c r="E4" i="6"/>
  <c r="D4" i="6"/>
  <c r="C4" i="6"/>
  <c r="G3" i="6"/>
  <c r="F3" i="6"/>
  <c r="E3" i="6"/>
  <c r="D3" i="6"/>
  <c r="C3" i="6"/>
  <c r="K39" i="4"/>
  <c r="L39" i="4" s="1"/>
  <c r="I39" i="4"/>
  <c r="J39" i="4" s="1"/>
  <c r="G39" i="4"/>
  <c r="H39" i="4" s="1"/>
  <c r="E39" i="4"/>
  <c r="F39" i="4" s="1"/>
  <c r="K37" i="4"/>
  <c r="L37" i="4" s="1"/>
  <c r="I37" i="4"/>
  <c r="J37" i="4" s="1"/>
  <c r="G37" i="4"/>
  <c r="H37" i="4" s="1"/>
  <c r="E37" i="4"/>
  <c r="F37" i="4" s="1"/>
  <c r="K24" i="4"/>
  <c r="L24" i="4" s="1"/>
  <c r="I24" i="4"/>
  <c r="J24" i="4" s="1"/>
  <c r="H24" i="4"/>
  <c r="G24" i="4"/>
  <c r="E24" i="4"/>
  <c r="F24" i="4" s="1"/>
  <c r="K21" i="4"/>
  <c r="L21" i="4" s="1"/>
  <c r="I21" i="4"/>
  <c r="J21" i="4" s="1"/>
  <c r="H21" i="4"/>
  <c r="G21" i="4"/>
  <c r="E21" i="4"/>
  <c r="F21" i="4" s="1"/>
  <c r="K19" i="4"/>
  <c r="L19" i="4" s="1"/>
  <c r="I19" i="4"/>
  <c r="J19" i="4" s="1"/>
  <c r="G19" i="4"/>
  <c r="H19" i="4" s="1"/>
  <c r="E19" i="4"/>
  <c r="F19" i="4" s="1"/>
  <c r="Z27" i="8" l="1"/>
  <c r="V46" i="8"/>
  <c r="U46" i="8"/>
  <c r="V14" i="8"/>
  <c r="U14" i="8"/>
  <c r="W39" i="8"/>
  <c r="X39" i="8" s="1"/>
  <c r="Y39" i="8" s="1"/>
  <c r="V39" i="8"/>
  <c r="W46" i="8"/>
  <c r="X46" i="8" s="1"/>
  <c r="Y46" i="8" s="1"/>
  <c r="V53" i="8"/>
  <c r="U53" i="8"/>
  <c r="W13" i="9"/>
  <c r="X13" i="9" s="1"/>
  <c r="Y13" i="9" s="1"/>
  <c r="V13" i="9"/>
  <c r="W23" i="9"/>
  <c r="X23" i="9" s="1"/>
  <c r="Y23" i="9" s="1"/>
  <c r="V23" i="9"/>
  <c r="V13" i="8"/>
  <c r="W13" i="8"/>
  <c r="X13" i="8" s="1"/>
  <c r="Y13" i="8" s="1"/>
  <c r="U13" i="8"/>
  <c r="V22" i="8"/>
  <c r="M22" i="8"/>
  <c r="N22" i="8" s="1"/>
  <c r="M45" i="8"/>
  <c r="N45" i="8" s="1"/>
  <c r="V45" i="8"/>
  <c r="W52" i="8"/>
  <c r="X52" i="8" s="1"/>
  <c r="Y52" i="8" s="1"/>
  <c r="V52" i="8"/>
  <c r="U60" i="8"/>
  <c r="AA60" i="8" s="1"/>
  <c r="V60" i="8"/>
  <c r="V53" i="9"/>
  <c r="U53" i="9"/>
  <c r="U21" i="8"/>
  <c r="W21" i="8"/>
  <c r="X21" i="8" s="1"/>
  <c r="Y21" i="8" s="1"/>
  <c r="W14" i="9"/>
  <c r="X14" i="9" s="1"/>
  <c r="Y14" i="9" s="1"/>
  <c r="U14" i="9"/>
  <c r="V14" i="9"/>
  <c r="V21" i="8"/>
  <c r="M38" i="8"/>
  <c r="N38" i="8" s="1"/>
  <c r="V38" i="8"/>
  <c r="W51" i="8"/>
  <c r="X51" i="8" s="1"/>
  <c r="Y51" i="8" s="1"/>
  <c r="W59" i="8"/>
  <c r="X59" i="8" s="1"/>
  <c r="Y59" i="8" s="1"/>
  <c r="W16" i="9"/>
  <c r="X16" i="9" s="1"/>
  <c r="Y16" i="9" s="1"/>
  <c r="U16" i="9"/>
  <c r="V16" i="9"/>
  <c r="V22" i="9"/>
  <c r="U22" i="9"/>
  <c r="V16" i="10"/>
  <c r="W16" i="10"/>
  <c r="X16" i="10" s="1"/>
  <c r="Y16" i="10" s="1"/>
  <c r="W47" i="9"/>
  <c r="X47" i="9" s="1"/>
  <c r="Y47" i="9" s="1"/>
  <c r="V47" i="9"/>
  <c r="V20" i="8"/>
  <c r="U47" i="8"/>
  <c r="AA47" i="8" s="1"/>
  <c r="V47" i="8"/>
  <c r="U12" i="9"/>
  <c r="U13" i="9"/>
  <c r="V29" i="9"/>
  <c r="M29" i="9"/>
  <c r="N29" i="9" s="1"/>
  <c r="W46" i="9"/>
  <c r="X46" i="9" s="1"/>
  <c r="Y46" i="9" s="1"/>
  <c r="V46" i="9"/>
  <c r="U46" i="9"/>
  <c r="Z46" i="9" s="1"/>
  <c r="AA46" i="9" s="1"/>
  <c r="U15" i="8"/>
  <c r="W15" i="8"/>
  <c r="X15" i="8" s="1"/>
  <c r="Y15" i="8" s="1"/>
  <c r="W32" i="9"/>
  <c r="X32" i="9" s="1"/>
  <c r="Y32" i="9" s="1"/>
  <c r="U54" i="8"/>
  <c r="W54" i="8"/>
  <c r="X54" i="8" s="1"/>
  <c r="Y54" i="8" s="1"/>
  <c r="U15" i="9"/>
  <c r="V15" i="9"/>
  <c r="W15" i="9"/>
  <c r="X15" i="9" s="1"/>
  <c r="Y15" i="9" s="1"/>
  <c r="W15" i="10"/>
  <c r="X15" i="10" s="1"/>
  <c r="Y15" i="10" s="1"/>
  <c r="U15" i="10"/>
  <c r="V15" i="10"/>
  <c r="U45" i="10"/>
  <c r="W27" i="8"/>
  <c r="X27" i="8" s="1"/>
  <c r="Y27" i="8" s="1"/>
  <c r="U28" i="8"/>
  <c r="AA28" i="8" s="1"/>
  <c r="W32" i="8"/>
  <c r="X32" i="8" s="1"/>
  <c r="Y32" i="8" s="1"/>
  <c r="W36" i="8"/>
  <c r="X36" i="8" s="1"/>
  <c r="Y36" i="8" s="1"/>
  <c r="W20" i="9"/>
  <c r="X20" i="9" s="1"/>
  <c r="Y20" i="9" s="1"/>
  <c r="W21" i="9"/>
  <c r="X21" i="9" s="1"/>
  <c r="Y21" i="9" s="1"/>
  <c r="W25" i="9"/>
  <c r="X25" i="9" s="1"/>
  <c r="Y25" i="9" s="1"/>
  <c r="W59" i="9"/>
  <c r="X59" i="9" s="1"/>
  <c r="Y59" i="9" s="1"/>
  <c r="W19" i="10"/>
  <c r="X19" i="10" s="1"/>
  <c r="Y19" i="10" s="1"/>
  <c r="W21" i="10"/>
  <c r="X21" i="10" s="1"/>
  <c r="Y21" i="10" s="1"/>
  <c r="U30" i="10"/>
  <c r="Z30" i="10" s="1"/>
  <c r="AA30" i="10" s="1"/>
  <c r="V32" i="10"/>
  <c r="V39" i="10"/>
  <c r="V45" i="10"/>
  <c r="W24" i="8"/>
  <c r="X24" i="8" s="1"/>
  <c r="Y24" i="8" s="1"/>
  <c r="W28" i="8"/>
  <c r="X28" i="8" s="1"/>
  <c r="Y28" i="8" s="1"/>
  <c r="W49" i="8"/>
  <c r="X49" i="8" s="1"/>
  <c r="Y49" i="8" s="1"/>
  <c r="W57" i="8"/>
  <c r="X57" i="8" s="1"/>
  <c r="Y57" i="8" s="1"/>
  <c r="W42" i="9"/>
  <c r="X42" i="9" s="1"/>
  <c r="Y42" i="9" s="1"/>
  <c r="W52" i="9"/>
  <c r="X52" i="9" s="1"/>
  <c r="Y52" i="9" s="1"/>
  <c r="W14" i="10"/>
  <c r="X14" i="10" s="1"/>
  <c r="Y14" i="10" s="1"/>
  <c r="U39" i="10"/>
  <c r="U23" i="8"/>
  <c r="W26" i="8"/>
  <c r="X26" i="8" s="1"/>
  <c r="Y26" i="8" s="1"/>
  <c r="U29" i="8"/>
  <c r="W35" i="8"/>
  <c r="X35" i="8" s="1"/>
  <c r="Y35" i="8" s="1"/>
  <c r="Z35" i="8" s="1"/>
  <c r="AA35" i="8" s="1"/>
  <c r="U36" i="8"/>
  <c r="Z36" i="8" s="1"/>
  <c r="AA36" i="8" s="1"/>
  <c r="W40" i="8"/>
  <c r="X40" i="8" s="1"/>
  <c r="Y40" i="8" s="1"/>
  <c r="W44" i="8"/>
  <c r="X44" i="8" s="1"/>
  <c r="Y44" i="8" s="1"/>
  <c r="V24" i="9"/>
  <c r="W28" i="9"/>
  <c r="X28" i="9" s="1"/>
  <c r="Y28" i="9" s="1"/>
  <c r="W29" i="9"/>
  <c r="X29" i="9" s="1"/>
  <c r="Y29" i="9" s="1"/>
  <c r="W53" i="9"/>
  <c r="X53" i="9" s="1"/>
  <c r="Y53" i="9" s="1"/>
  <c r="W56" i="9"/>
  <c r="X56" i="9" s="1"/>
  <c r="Y56" i="9" s="1"/>
  <c r="W12" i="10"/>
  <c r="X12" i="10" s="1"/>
  <c r="Y12" i="10" s="1"/>
  <c r="V30" i="10"/>
  <c r="W36" i="10"/>
  <c r="X36" i="10" s="1"/>
  <c r="Y36" i="10" s="1"/>
  <c r="U46" i="10"/>
  <c r="W30" i="9"/>
  <c r="X30" i="9" s="1"/>
  <c r="Y30" i="9" s="1"/>
  <c r="W51" i="9"/>
  <c r="X51" i="9" s="1"/>
  <c r="Y51" i="9" s="1"/>
  <c r="W23" i="10"/>
  <c r="X23" i="10" s="1"/>
  <c r="Y23" i="10" s="1"/>
  <c r="W26" i="10"/>
  <c r="X26" i="10" s="1"/>
  <c r="Y26" i="10" s="1"/>
  <c r="W33" i="10"/>
  <c r="X33" i="10" s="1"/>
  <c r="Y33" i="10" s="1"/>
  <c r="W38" i="10"/>
  <c r="X38" i="10" s="1"/>
  <c r="Y38" i="10" s="1"/>
  <c r="W42" i="10"/>
  <c r="X42" i="10" s="1"/>
  <c r="Y42" i="10" s="1"/>
  <c r="W17" i="8"/>
  <c r="X17" i="8" s="1"/>
  <c r="Y17" i="8" s="1"/>
  <c r="W12" i="8"/>
  <c r="X12" i="8" s="1"/>
  <c r="Y12" i="8" s="1"/>
  <c r="V28" i="8"/>
  <c r="W34" i="8"/>
  <c r="X34" i="8" s="1"/>
  <c r="Y34" i="8" s="1"/>
  <c r="U39" i="8"/>
  <c r="AA39" i="8" s="1"/>
  <c r="W43" i="8"/>
  <c r="X43" i="8" s="1"/>
  <c r="Y43" i="8" s="1"/>
  <c r="Z43" i="8" s="1"/>
  <c r="AA43" i="8" s="1"/>
  <c r="W48" i="8"/>
  <c r="X48" i="8" s="1"/>
  <c r="Y48" i="8" s="1"/>
  <c r="W56" i="8"/>
  <c r="X56" i="8" s="1"/>
  <c r="Y56" i="8" s="1"/>
  <c r="W60" i="8"/>
  <c r="X60" i="8" s="1"/>
  <c r="Y60" i="8" s="1"/>
  <c r="U23" i="9"/>
  <c r="W27" i="9"/>
  <c r="X27" i="9" s="1"/>
  <c r="Y27" i="9" s="1"/>
  <c r="V32" i="9"/>
  <c r="W36" i="9"/>
  <c r="X36" i="9" s="1"/>
  <c r="Y36" i="9" s="1"/>
  <c r="W37" i="9"/>
  <c r="X37" i="9" s="1"/>
  <c r="Y37" i="9" s="1"/>
  <c r="Z37" i="9" s="1"/>
  <c r="AA37" i="9" s="1"/>
  <c r="W41" i="9"/>
  <c r="X41" i="9" s="1"/>
  <c r="Y41" i="9" s="1"/>
  <c r="V55" i="9"/>
  <c r="U60" i="9"/>
  <c r="AA60" i="9" s="1"/>
  <c r="W11" i="10"/>
  <c r="X11" i="10" s="1"/>
  <c r="Y11" i="10" s="1"/>
  <c r="W13" i="10"/>
  <c r="X13" i="10" s="1"/>
  <c r="Y13" i="10" s="1"/>
  <c r="W18" i="10"/>
  <c r="X18" i="10" s="1"/>
  <c r="Y18" i="10" s="1"/>
  <c r="U20" i="10"/>
  <c r="W25" i="10"/>
  <c r="X25" i="10" s="1"/>
  <c r="Y25" i="10" s="1"/>
  <c r="W35" i="10"/>
  <c r="X35" i="10" s="1"/>
  <c r="Y35" i="10" s="1"/>
  <c r="V36" i="10"/>
  <c r="W41" i="10"/>
  <c r="X41" i="10" s="1"/>
  <c r="Y41" i="10" s="1"/>
  <c r="W51" i="10"/>
  <c r="X51" i="10" s="1"/>
  <c r="Y51" i="10" s="1"/>
  <c r="W52" i="10"/>
  <c r="X52" i="10" s="1"/>
  <c r="Y52" i="10" s="1"/>
  <c r="W45" i="9"/>
  <c r="X45" i="9" s="1"/>
  <c r="Y45" i="9" s="1"/>
  <c r="V24" i="10"/>
  <c r="U20" i="8"/>
  <c r="Z20" i="8" s="1"/>
  <c r="AA20" i="8" s="1"/>
  <c r="W28" i="10"/>
  <c r="X28" i="10" s="1"/>
  <c r="Y28" i="10" s="1"/>
  <c r="W44" i="10"/>
  <c r="X44" i="10" s="1"/>
  <c r="Y44" i="10" s="1"/>
  <c r="U53" i="10"/>
  <c r="V40" i="9"/>
  <c r="W44" i="9"/>
  <c r="X44" i="9" s="1"/>
  <c r="Y44" i="9" s="1"/>
  <c r="W19" i="8"/>
  <c r="X19" i="8" s="1"/>
  <c r="Y19" i="8" s="1"/>
  <c r="Z19" i="8" s="1"/>
  <c r="AA19" i="8" s="1"/>
  <c r="V44" i="8"/>
  <c r="V55" i="8"/>
  <c r="V48" i="9"/>
  <c r="W14" i="8"/>
  <c r="X14" i="8" s="1"/>
  <c r="Y14" i="8" s="1"/>
  <c r="W18" i="8"/>
  <c r="X18" i="8" s="1"/>
  <c r="Y18" i="8" s="1"/>
  <c r="W33" i="8"/>
  <c r="X33" i="8" s="1"/>
  <c r="Y33" i="8" s="1"/>
  <c r="W26" i="9"/>
  <c r="X26" i="9" s="1"/>
  <c r="Y26" i="9" s="1"/>
  <c r="V31" i="9"/>
  <c r="W40" i="9"/>
  <c r="X40" i="9" s="1"/>
  <c r="Y40" i="9" s="1"/>
  <c r="U47" i="9"/>
  <c r="M13" i="10"/>
  <c r="N13" i="10" s="1"/>
  <c r="U16" i="10"/>
  <c r="W17" i="10"/>
  <c r="X17" i="10" s="1"/>
  <c r="Y17" i="10" s="1"/>
  <c r="W24" i="10"/>
  <c r="X24" i="10" s="1"/>
  <c r="Y24" i="10" s="1"/>
  <c r="W27" i="10"/>
  <c r="X27" i="10" s="1"/>
  <c r="Y27" i="10" s="1"/>
  <c r="V28" i="10"/>
  <c r="M37" i="10"/>
  <c r="N37" i="10" s="1"/>
  <c r="W40" i="10"/>
  <c r="X40" i="10" s="1"/>
  <c r="Y40" i="10" s="1"/>
  <c r="W43" i="10"/>
  <c r="X43" i="10" s="1"/>
  <c r="Y43" i="10" s="1"/>
  <c r="M52" i="10"/>
  <c r="N52" i="10" s="1"/>
  <c r="Z51" i="10"/>
  <c r="AA51" i="10" s="1"/>
  <c r="Z55" i="10"/>
  <c r="AA55" i="10" s="1"/>
  <c r="Z16" i="10"/>
  <c r="AA16" i="10" s="1"/>
  <c r="Z59" i="10"/>
  <c r="AA59" i="10" s="1"/>
  <c r="Z43" i="10"/>
  <c r="AA43" i="10" s="1"/>
  <c r="U11" i="10"/>
  <c r="V12" i="10"/>
  <c r="U19" i="10"/>
  <c r="V20" i="10"/>
  <c r="U27" i="10"/>
  <c r="U35" i="10"/>
  <c r="V11" i="10"/>
  <c r="Z15" i="10"/>
  <c r="AA15" i="10" s="1"/>
  <c r="U18" i="10"/>
  <c r="V19" i="10"/>
  <c r="Z23" i="10"/>
  <c r="AA23" i="10" s="1"/>
  <c r="U26" i="10"/>
  <c r="V27" i="10"/>
  <c r="Z31" i="10"/>
  <c r="AA31" i="10" s="1"/>
  <c r="U34" i="10"/>
  <c r="V35" i="10"/>
  <c r="Z39" i="10"/>
  <c r="AA39" i="10" s="1"/>
  <c r="U42" i="10"/>
  <c r="V43" i="10"/>
  <c r="Z47" i="10"/>
  <c r="AA47" i="10" s="1"/>
  <c r="U50" i="10"/>
  <c r="V51" i="10"/>
  <c r="U58" i="10"/>
  <c r="V59" i="10"/>
  <c r="Z14" i="10"/>
  <c r="AA14" i="10" s="1"/>
  <c r="U17" i="10"/>
  <c r="V18" i="10"/>
  <c r="Z22" i="10"/>
  <c r="AA22" i="10" s="1"/>
  <c r="U25" i="10"/>
  <c r="V26" i="10"/>
  <c r="U33" i="10"/>
  <c r="V34" i="10"/>
  <c r="Z38" i="10"/>
  <c r="AA38" i="10" s="1"/>
  <c r="U41" i="10"/>
  <c r="V42" i="10"/>
  <c r="Z46" i="10"/>
  <c r="AA46" i="10" s="1"/>
  <c r="U49" i="10"/>
  <c r="V50" i="10"/>
  <c r="Z54" i="10"/>
  <c r="AA54" i="10" s="1"/>
  <c r="U57" i="10"/>
  <c r="V58" i="10"/>
  <c r="Z13" i="10"/>
  <c r="AA13" i="10" s="1"/>
  <c r="V17" i="10"/>
  <c r="Z21" i="10"/>
  <c r="AA21" i="10" s="1"/>
  <c r="U24" i="10"/>
  <c r="V25" i="10"/>
  <c r="Z29" i="10"/>
  <c r="AA29" i="10" s="1"/>
  <c r="U32" i="10"/>
  <c r="V33" i="10"/>
  <c r="Z37" i="10"/>
  <c r="AA37" i="10" s="1"/>
  <c r="U40" i="10"/>
  <c r="V41" i="10"/>
  <c r="Z45" i="10"/>
  <c r="AA45" i="10" s="1"/>
  <c r="U48" i="10"/>
  <c r="V49" i="10"/>
  <c r="Z53" i="10"/>
  <c r="AA53" i="10" s="1"/>
  <c r="U56" i="10"/>
  <c r="V57" i="10"/>
  <c r="Z12" i="10"/>
  <c r="AA12" i="10" s="1"/>
  <c r="Z20" i="10"/>
  <c r="AA20" i="10" s="1"/>
  <c r="Z28" i="10"/>
  <c r="AA28" i="10" s="1"/>
  <c r="Z36" i="10"/>
  <c r="AA36" i="10" s="1"/>
  <c r="V40" i="10"/>
  <c r="Z44" i="10"/>
  <c r="AA44" i="10" s="1"/>
  <c r="V48" i="10"/>
  <c r="Z52" i="10"/>
  <c r="AA52" i="10" s="1"/>
  <c r="V56" i="10"/>
  <c r="Z60" i="10"/>
  <c r="AA60" i="10" s="1"/>
  <c r="Z31" i="9"/>
  <c r="AA31" i="9" s="1"/>
  <c r="AA39" i="9"/>
  <c r="Z39" i="9"/>
  <c r="Z15" i="9"/>
  <c r="AA15" i="9" s="1"/>
  <c r="AA14" i="9"/>
  <c r="Z55" i="9"/>
  <c r="AA55" i="9" s="1"/>
  <c r="Z47" i="9"/>
  <c r="AA47" i="9" s="1"/>
  <c r="Z23" i="9"/>
  <c r="AA23" i="9" s="1"/>
  <c r="U11" i="9"/>
  <c r="V12" i="9"/>
  <c r="Z16" i="9"/>
  <c r="AA16" i="9" s="1"/>
  <c r="U19" i="9"/>
  <c r="V20" i="9"/>
  <c r="U27" i="9"/>
  <c r="V28" i="9"/>
  <c r="U35" i="9"/>
  <c r="V36" i="9"/>
  <c r="U43" i="9"/>
  <c r="V44" i="9"/>
  <c r="U51" i="9"/>
  <c r="V52" i="9"/>
  <c r="U59" i="9"/>
  <c r="V60" i="9"/>
  <c r="V11" i="9"/>
  <c r="U18" i="9"/>
  <c r="V19" i="9"/>
  <c r="U26" i="9"/>
  <c r="V27" i="9"/>
  <c r="U34" i="9"/>
  <c r="V35" i="9"/>
  <c r="U42" i="9"/>
  <c r="V43" i="9"/>
  <c r="U50" i="9"/>
  <c r="V51" i="9"/>
  <c r="U58" i="9"/>
  <c r="V59" i="9"/>
  <c r="Z14" i="9"/>
  <c r="U17" i="9"/>
  <c r="V18" i="9"/>
  <c r="Z22" i="9"/>
  <c r="AA22" i="9" s="1"/>
  <c r="U25" i="9"/>
  <c r="V26" i="9"/>
  <c r="Z30" i="9"/>
  <c r="AA30" i="9" s="1"/>
  <c r="U33" i="9"/>
  <c r="V34" i="9"/>
  <c r="Z38" i="9"/>
  <c r="AA38" i="9" s="1"/>
  <c r="U41" i="9"/>
  <c r="V42" i="9"/>
  <c r="U49" i="9"/>
  <c r="V50" i="9"/>
  <c r="Z54" i="9"/>
  <c r="AA54" i="9" s="1"/>
  <c r="U57" i="9"/>
  <c r="V58" i="9"/>
  <c r="Z13" i="9"/>
  <c r="AA13" i="9" s="1"/>
  <c r="V17" i="9"/>
  <c r="Z21" i="9"/>
  <c r="AA21" i="9" s="1"/>
  <c r="U24" i="9"/>
  <c r="V25" i="9"/>
  <c r="Z29" i="9"/>
  <c r="AA29" i="9" s="1"/>
  <c r="U32" i="9"/>
  <c r="V33" i="9"/>
  <c r="U40" i="9"/>
  <c r="V41" i="9"/>
  <c r="Z45" i="9"/>
  <c r="AA45" i="9" s="1"/>
  <c r="U48" i="9"/>
  <c r="V49" i="9"/>
  <c r="Z53" i="9"/>
  <c r="AA53" i="9" s="1"/>
  <c r="U56" i="9"/>
  <c r="V57" i="9"/>
  <c r="Z12" i="9"/>
  <c r="AA12" i="9" s="1"/>
  <c r="Z20" i="9"/>
  <c r="AA20" i="9" s="1"/>
  <c r="Z28" i="9"/>
  <c r="AA28" i="9" s="1"/>
  <c r="Z36" i="9"/>
  <c r="AA36" i="9" s="1"/>
  <c r="Z44" i="9"/>
  <c r="AA44" i="9" s="1"/>
  <c r="Z52" i="9"/>
  <c r="AA52" i="9" s="1"/>
  <c r="Z60" i="9"/>
  <c r="AA15" i="8"/>
  <c r="Z11" i="8"/>
  <c r="Z51" i="8"/>
  <c r="AA51" i="8" s="1"/>
  <c r="Z59" i="8"/>
  <c r="AA59" i="8" s="1"/>
  <c r="Z28" i="8"/>
  <c r="AA23" i="8"/>
  <c r="Z31" i="8"/>
  <c r="AA31" i="8" s="1"/>
  <c r="Z39" i="8"/>
  <c r="Z44" i="8"/>
  <c r="AA44" i="8" s="1"/>
  <c r="Z47" i="8"/>
  <c r="Z60" i="8"/>
  <c r="AA53" i="8"/>
  <c r="AA11" i="8"/>
  <c r="AA27" i="8"/>
  <c r="U12" i="8"/>
  <c r="U52" i="8"/>
  <c r="V11" i="8"/>
  <c r="Z15" i="8"/>
  <c r="U18" i="8"/>
  <c r="V19" i="8"/>
  <c r="Z23" i="8"/>
  <c r="U26" i="8"/>
  <c r="V27" i="8"/>
  <c r="U34" i="8"/>
  <c r="V35" i="8"/>
  <c r="U42" i="8"/>
  <c r="V43" i="8"/>
  <c r="U50" i="8"/>
  <c r="V51" i="8"/>
  <c r="U58" i="8"/>
  <c r="V59" i="8"/>
  <c r="Z14" i="8"/>
  <c r="AA14" i="8" s="1"/>
  <c r="U17" i="8"/>
  <c r="V18" i="8"/>
  <c r="Z22" i="8"/>
  <c r="AA22" i="8" s="1"/>
  <c r="U25" i="8"/>
  <c r="V26" i="8"/>
  <c r="Z30" i="8"/>
  <c r="AA30" i="8" s="1"/>
  <c r="U33" i="8"/>
  <c r="V34" i="8"/>
  <c r="Z38" i="8"/>
  <c r="AA38" i="8" s="1"/>
  <c r="U41" i="8"/>
  <c r="V42" i="8"/>
  <c r="Z46" i="8"/>
  <c r="AA46" i="8" s="1"/>
  <c r="U49" i="8"/>
  <c r="V50" i="8"/>
  <c r="Z54" i="8"/>
  <c r="AA54" i="8" s="1"/>
  <c r="U57" i="8"/>
  <c r="V58" i="8"/>
  <c r="Z13" i="8"/>
  <c r="AA13" i="8" s="1"/>
  <c r="U16" i="8"/>
  <c r="V17" i="8"/>
  <c r="Z21" i="8"/>
  <c r="AA21" i="8" s="1"/>
  <c r="U24" i="8"/>
  <c r="V25" i="8"/>
  <c r="Z29" i="8"/>
  <c r="AA29" i="8" s="1"/>
  <c r="U32" i="8"/>
  <c r="V33" i="8"/>
  <c r="Z37" i="8"/>
  <c r="AA37" i="8" s="1"/>
  <c r="U40" i="8"/>
  <c r="V41" i="8"/>
  <c r="Z45" i="8"/>
  <c r="AA45" i="8" s="1"/>
  <c r="U48" i="8"/>
  <c r="V49" i="8"/>
  <c r="Z53" i="8"/>
  <c r="U56" i="8"/>
  <c r="V57" i="8"/>
  <c r="V16" i="8"/>
  <c r="V24" i="8"/>
  <c r="V32" i="8"/>
  <c r="V40" i="8"/>
  <c r="V48" i="8"/>
  <c r="U55" i="8"/>
  <c r="V56" i="8"/>
  <c r="Z19" i="7"/>
  <c r="AA19" i="7" s="1"/>
  <c r="Z21" i="7"/>
  <c r="AA21" i="7" s="1"/>
  <c r="Z25" i="7"/>
  <c r="AA25" i="7" s="1"/>
  <c r="AA39" i="7"/>
  <c r="AA55" i="7"/>
  <c r="Z23" i="7"/>
  <c r="AA23" i="7" s="1"/>
  <c r="Z11" i="7"/>
  <c r="AA11" i="7" s="1"/>
  <c r="AA13" i="7"/>
  <c r="Z13" i="7"/>
  <c r="Z15" i="7"/>
  <c r="AA15" i="7" s="1"/>
  <c r="Z17" i="7"/>
  <c r="AA17" i="7" s="1"/>
  <c r="AA40" i="7"/>
  <c r="M11" i="7"/>
  <c r="N11" i="7" s="1"/>
  <c r="V12" i="7"/>
  <c r="M13" i="7"/>
  <c r="N13" i="7" s="1"/>
  <c r="V14" i="7"/>
  <c r="M15" i="7"/>
  <c r="N15" i="7" s="1"/>
  <c r="V16" i="7"/>
  <c r="M17" i="7"/>
  <c r="N17" i="7" s="1"/>
  <c r="V18" i="7"/>
  <c r="M19" i="7"/>
  <c r="N19" i="7" s="1"/>
  <c r="V20" i="7"/>
  <c r="M21" i="7"/>
  <c r="N21" i="7" s="1"/>
  <c r="V22" i="7"/>
  <c r="M23" i="7"/>
  <c r="N23" i="7" s="1"/>
  <c r="V24" i="7"/>
  <c r="M25" i="7"/>
  <c r="N25" i="7" s="1"/>
  <c r="V26" i="7"/>
  <c r="M27" i="7"/>
  <c r="N27" i="7" s="1"/>
  <c r="Z27" i="7"/>
  <c r="AA27" i="7" s="1"/>
  <c r="V28" i="7"/>
  <c r="M29" i="7"/>
  <c r="N29" i="7" s="1"/>
  <c r="Z29" i="7"/>
  <c r="AA29" i="7" s="1"/>
  <c r="V30" i="7"/>
  <c r="M31" i="7"/>
  <c r="N31" i="7" s="1"/>
  <c r="Z31" i="7"/>
  <c r="AA31" i="7" s="1"/>
  <c r="V32" i="7"/>
  <c r="M33" i="7"/>
  <c r="N33" i="7" s="1"/>
  <c r="Z33" i="7"/>
  <c r="AA33" i="7" s="1"/>
  <c r="V34" i="7"/>
  <c r="M35" i="7"/>
  <c r="N35" i="7" s="1"/>
  <c r="Z35" i="7"/>
  <c r="AA35" i="7" s="1"/>
  <c r="V36" i="7"/>
  <c r="M37" i="7"/>
  <c r="N37" i="7" s="1"/>
  <c r="Z37" i="7"/>
  <c r="AA37" i="7" s="1"/>
  <c r="V38" i="7"/>
  <c r="M39" i="7"/>
  <c r="N39" i="7" s="1"/>
  <c r="Z39" i="7"/>
  <c r="V40" i="7"/>
  <c r="M41" i="7"/>
  <c r="N41" i="7" s="1"/>
  <c r="Z41" i="7"/>
  <c r="AA41" i="7" s="1"/>
  <c r="V42" i="7"/>
  <c r="M43" i="7"/>
  <c r="N43" i="7" s="1"/>
  <c r="Z43" i="7"/>
  <c r="AA43" i="7" s="1"/>
  <c r="V44" i="7"/>
  <c r="M45" i="7"/>
  <c r="N45" i="7" s="1"/>
  <c r="Z45" i="7"/>
  <c r="AA45" i="7" s="1"/>
  <c r="V46" i="7"/>
  <c r="M47" i="7"/>
  <c r="N47" i="7" s="1"/>
  <c r="Z47" i="7"/>
  <c r="AA47" i="7" s="1"/>
  <c r="V48" i="7"/>
  <c r="M49" i="7"/>
  <c r="N49" i="7" s="1"/>
  <c r="Z49" i="7"/>
  <c r="AA49" i="7" s="1"/>
  <c r="V50" i="7"/>
  <c r="M51" i="7"/>
  <c r="N51" i="7" s="1"/>
  <c r="Z51" i="7"/>
  <c r="AA51" i="7" s="1"/>
  <c r="V52" i="7"/>
  <c r="M53" i="7"/>
  <c r="N53" i="7" s="1"/>
  <c r="Z53" i="7"/>
  <c r="AA53" i="7" s="1"/>
  <c r="V54" i="7"/>
  <c r="M55" i="7"/>
  <c r="N55" i="7" s="1"/>
  <c r="Z55" i="7"/>
  <c r="V56" i="7"/>
  <c r="M57" i="7"/>
  <c r="N57" i="7" s="1"/>
  <c r="Z57" i="7"/>
  <c r="AA57" i="7" s="1"/>
  <c r="V58" i="7"/>
  <c r="M59" i="7"/>
  <c r="N59" i="7" s="1"/>
  <c r="Z59" i="7"/>
  <c r="AA59" i="7" s="1"/>
  <c r="V60" i="7"/>
  <c r="Z12" i="7"/>
  <c r="AA12" i="7" s="1"/>
  <c r="Z14" i="7"/>
  <c r="AA14" i="7" s="1"/>
  <c r="Z16" i="7"/>
  <c r="AA16" i="7" s="1"/>
  <c r="Z18" i="7"/>
  <c r="AA18" i="7" s="1"/>
  <c r="Z20" i="7"/>
  <c r="AA20" i="7" s="1"/>
  <c r="Z22" i="7"/>
  <c r="AA22" i="7" s="1"/>
  <c r="Z24" i="7"/>
  <c r="AA24" i="7" s="1"/>
  <c r="Z26" i="7"/>
  <c r="AA26" i="7" s="1"/>
  <c r="Z28" i="7"/>
  <c r="AA28" i="7" s="1"/>
  <c r="Z30" i="7"/>
  <c r="AA30" i="7" s="1"/>
  <c r="Z32" i="7"/>
  <c r="AA32" i="7" s="1"/>
  <c r="Z34" i="7"/>
  <c r="AA34" i="7" s="1"/>
  <c r="Z36" i="7"/>
  <c r="AA36" i="7" s="1"/>
  <c r="Z38" i="7"/>
  <c r="AA38" i="7" s="1"/>
  <c r="Z40" i="7"/>
  <c r="Z42" i="7"/>
  <c r="AA42" i="7" s="1"/>
  <c r="Z44" i="7"/>
  <c r="AA44" i="7" s="1"/>
  <c r="Z46" i="7"/>
  <c r="AA46" i="7" s="1"/>
  <c r="Z48" i="7"/>
  <c r="AA48" i="7" s="1"/>
  <c r="Z50" i="7"/>
  <c r="AA50" i="7" s="1"/>
  <c r="Z52" i="7"/>
  <c r="AA52" i="7" s="1"/>
  <c r="Z54" i="7"/>
  <c r="AA54" i="7" s="1"/>
  <c r="Z56" i="7"/>
  <c r="AA56" i="7" s="1"/>
  <c r="Z58" i="7"/>
  <c r="AA58" i="7" s="1"/>
  <c r="Z60" i="7"/>
  <c r="AA60" i="7" s="1"/>
  <c r="Z25" i="10" l="1"/>
  <c r="AA25" i="10" s="1"/>
  <c r="Z50" i="10"/>
  <c r="AA50" i="10" s="1"/>
  <c r="Z27" i="10"/>
  <c r="AA27" i="10"/>
  <c r="Z24" i="10"/>
  <c r="AA24" i="10" s="1"/>
  <c r="Z40" i="10"/>
  <c r="AA40" i="10" s="1"/>
  <c r="Z26" i="10"/>
  <c r="AA26" i="10" s="1"/>
  <c r="Z41" i="10"/>
  <c r="AA41" i="10"/>
  <c r="Z19" i="10"/>
  <c r="AA19" i="10" s="1"/>
  <c r="Z35" i="10"/>
  <c r="AA35" i="10"/>
  <c r="AA56" i="10"/>
  <c r="Z56" i="10"/>
  <c r="Z17" i="10"/>
  <c r="AA17" i="10"/>
  <c r="Z42" i="10"/>
  <c r="AA42" i="10" s="1"/>
  <c r="Z57" i="10"/>
  <c r="AA57" i="10" s="1"/>
  <c r="Z18" i="10"/>
  <c r="AA18" i="10" s="1"/>
  <c r="Z11" i="10"/>
  <c r="AA11" i="10" s="1"/>
  <c r="Z32" i="10"/>
  <c r="AA32" i="10" s="1"/>
  <c r="Z33" i="10"/>
  <c r="AA33" i="10" s="1"/>
  <c r="Z49" i="10"/>
  <c r="AA49" i="10" s="1"/>
  <c r="Z48" i="10"/>
  <c r="AA48" i="10" s="1"/>
  <c r="Z58" i="10"/>
  <c r="AA58" i="10" s="1"/>
  <c r="Z34" i="10"/>
  <c r="AA34" i="10" s="1"/>
  <c r="Z41" i="9"/>
  <c r="AA41" i="9" s="1"/>
  <c r="Z42" i="9"/>
  <c r="AA42" i="9" s="1"/>
  <c r="Z56" i="9"/>
  <c r="AA56" i="9" s="1"/>
  <c r="Z17" i="9"/>
  <c r="AA17" i="9"/>
  <c r="Z59" i="9"/>
  <c r="AA59" i="9" s="1"/>
  <c r="Z27" i="9"/>
  <c r="AA27" i="9"/>
  <c r="Z32" i="9"/>
  <c r="AA32" i="9" s="1"/>
  <c r="Z57" i="9"/>
  <c r="AA57" i="9"/>
  <c r="Z34" i="9"/>
  <c r="AA34" i="9" s="1"/>
  <c r="Z51" i="9"/>
  <c r="AA51" i="9" s="1"/>
  <c r="Z48" i="9"/>
  <c r="AA48" i="9" s="1"/>
  <c r="Z58" i="9"/>
  <c r="AA58" i="9" s="1"/>
  <c r="Z26" i="9"/>
  <c r="AA26" i="9" s="1"/>
  <c r="Z35" i="9"/>
  <c r="AA35" i="9"/>
  <c r="Z33" i="9"/>
  <c r="AA33" i="9"/>
  <c r="Z19" i="9"/>
  <c r="AA19" i="9"/>
  <c r="AA24" i="9"/>
  <c r="Z24" i="9"/>
  <c r="Z49" i="9"/>
  <c r="AA49" i="9"/>
  <c r="Z43" i="9"/>
  <c r="AA43" i="9"/>
  <c r="Z40" i="9"/>
  <c r="AA40" i="9" s="1"/>
  <c r="Z25" i="9"/>
  <c r="AA25" i="9" s="1"/>
  <c r="Z50" i="9"/>
  <c r="AA50" i="9" s="1"/>
  <c r="Z18" i="9"/>
  <c r="AA18" i="9" s="1"/>
  <c r="Z11" i="9"/>
  <c r="AA11" i="9"/>
  <c r="AA48" i="8"/>
  <c r="Z48" i="8"/>
  <c r="Z26" i="8"/>
  <c r="AA26" i="8" s="1"/>
  <c r="Z49" i="8"/>
  <c r="AA49" i="8" s="1"/>
  <c r="Z58" i="8"/>
  <c r="AA58" i="8" s="1"/>
  <c r="Z40" i="8"/>
  <c r="AA40" i="8" s="1"/>
  <c r="AA25" i="8"/>
  <c r="Z25" i="8"/>
  <c r="Z50" i="8"/>
  <c r="AA50" i="8" s="1"/>
  <c r="Z24" i="8"/>
  <c r="AA24" i="8" s="1"/>
  <c r="AA16" i="8"/>
  <c r="Z16" i="8"/>
  <c r="Z18" i="8"/>
  <c r="AA18" i="8" s="1"/>
  <c r="Z56" i="8"/>
  <c r="AA56" i="8" s="1"/>
  <c r="Z41" i="8"/>
  <c r="AA41" i="8" s="1"/>
  <c r="Z42" i="8"/>
  <c r="AA42" i="8" s="1"/>
  <c r="AA55" i="8"/>
  <c r="Z55" i="8"/>
  <c r="Z32" i="8"/>
  <c r="AA32" i="8" s="1"/>
  <c r="Z17" i="8"/>
  <c r="AA17" i="8" s="1"/>
  <c r="AA57" i="8"/>
  <c r="Z57" i="8"/>
  <c r="Z34" i="8"/>
  <c r="AA34" i="8" s="1"/>
  <c r="Z52" i="8"/>
  <c r="AA52" i="8" s="1"/>
  <c r="Z33" i="8"/>
  <c r="AA33" i="8"/>
  <c r="Z12" i="8"/>
  <c r="AA12" i="8" s="1"/>
</calcChain>
</file>

<file path=xl/sharedStrings.xml><?xml version="1.0" encoding="utf-8"?>
<sst xmlns="http://schemas.openxmlformats.org/spreadsheetml/2006/main" count="1179" uniqueCount="608">
  <si>
    <t>INSTRUCTIVO PARA EL DILIGENCIAMIENTO DEL FORMATO MATRIZ DE RIESGOS CONTRACTUALES</t>
  </si>
  <si>
    <t>CAMPO</t>
  </si>
  <si>
    <t>INSTRUCCIONES DE DILIGENCIAMIENTO</t>
  </si>
  <si>
    <t xml:space="preserve">Para diligenciar adecuadamente la matriz de riesgos, tenga en cuenta los lineamientos del Manual de Riesgos Contractuales y aquellos definidos mediante el presente instructivo. </t>
  </si>
  <si>
    <t>Hoja de Contexto</t>
  </si>
  <si>
    <r>
      <t xml:space="preserve">En la hoja de contexto por favor registre las respuestas a las diferentes preguntas. 
Para un adecuado establecimiento del contexto es necesario analizar la incidencia de los factores internos y externos de acuerdo con la naturaleza, las características y la particularidad misma de cada contrato. Este es el primer paso en la gestión de riesgos y es fundamental para identificar los riesgos del contrato.
Algunas de las preguntas no aplican para todo tipo de contratos, en dicho caso, en los campos de respuesta se deberá digitar "No aplica".
Es importante tener en cuenta que en la medida que se diligencia la hoja de contexto es recomendable ir realizando la identificación y descripción de los posibles riesgos que se van visualizando e identificando a partir de las diferentes incertidumbres que se encuentran en el análisis del contexto del contrato. Por ejemplo: si en un contrato de compra de equipos tecnológicos se identifica que varios de los componentes se van a comprar en otros países y están sujetos a variaciones cambiarias por compras al exterior, inmediatamente se identificaría un riesgo como: </t>
    </r>
    <r>
      <rPr>
        <i/>
        <sz val="10"/>
        <color theme="1"/>
        <rFont val="Arial"/>
        <family val="2"/>
      </rPr>
      <t>"Posibilidad de variación desfavorable de los precios de los componentes y equipos tecnológicos debido a cambios en la TRM, que puede llevar a realizar modificaciones al presupuesto inicialmente definido".</t>
    </r>
  </si>
  <si>
    <t>Hoja Matriz de Criterios</t>
  </si>
  <si>
    <r>
      <t xml:space="preserve">En la hoja de matriz de criterios podrá consultar las escalas de impacto y probabilidad para riesgos adversos o negativos y para riesgos positivos o favorables, esta le será útil cuando se encuentre valorando los riesgos, pues allí podrá revisar los diferentes criterios definidos para riesgos contractuales.
</t>
    </r>
    <r>
      <rPr>
        <b/>
        <sz val="10"/>
        <color rgb="FFFF0000"/>
        <rFont val="Arial"/>
        <family val="2"/>
      </rPr>
      <t>*Nota</t>
    </r>
    <r>
      <rPr>
        <sz val="10"/>
        <color theme="1"/>
        <rFont val="Arial"/>
        <family val="2"/>
      </rPr>
      <t>: Por favor tenga en cuenta no eliminar ni las filas, ni las columnas que ya están preestablecidas, ya que automáticamente desajustará la formulación del formato.</t>
    </r>
  </si>
  <si>
    <t>Hoja Matriz de riesgos</t>
  </si>
  <si>
    <t>En la hoja de matriz de riesgos se deberá tener en cuenta los siguientes lineamientos para su correcto diligenciamiento, allí quedará definido la identificación, valoración (Inherente y residual), tratamientos, y demás información asociada a los riesgos identificados. Cada campo del formato de la hoja matriz de riesgo, tiene asociado un número con el cual podrá consultar en la hoja de instructivo, como se diligencia y que se debe tener en cuenta para hacerlo correctamente.</t>
  </si>
  <si>
    <t>Valoración y definición del nivel de riesgo del contrato en la estrategia de TGI</t>
  </si>
  <si>
    <t>Antes de iniciar el análisis de los riesgos asociados al contrato, se deberá realizar el análisis de la valoración del riesgo del contrato en el marco de la estrategia de TGI, para ello se deberá analizar la probabilidad de que el contrato logre el objetivo previsto, así como el impacto que tiene el contrato en los objetivos corporativos. 
La probabilidad de que un contrato logre el objetivo será “Muy Alta” antes de iniciar su ejecución, posteriormente y durante el desarrollo de este, puede que se presenten afectaciones o eventos que reduzcan la posibilidad de que se alcance la finalidad de la contratación, en dicho caso, en que el contrato sufra dificultades, retrasos, entre otros. La valoración inicial podría variar, y en ese sentido cambiará el nivel de riesgo, esto se podrá identificar y ajustar a la realidad del momento en que se estén haciendo dichos seguimientos. 
A continuación, se establecen los criterios de probabilidad. La selección del nivel responde a la siguiente pregunta, ¿Qué tan probable es que el contrato logre el objetivo previsto?</t>
  </si>
  <si>
    <t>Tabla 1. Niveles de probabilidad de que el contrato logre el objetivo previsto en la estrategia de TGI.</t>
  </si>
  <si>
    <t>No.</t>
  </si>
  <si>
    <t>Niveles</t>
  </si>
  <si>
    <t>DESCRIPCIÓN</t>
  </si>
  <si>
    <t>Muy Alto</t>
  </si>
  <si>
    <t>El contrato logrará el objetivo en la mayoría de las circunstancias.</t>
  </si>
  <si>
    <t>Alto</t>
  </si>
  <si>
    <t>Solo en circunstancias graves se podrían afectar los objetivos del contrato</t>
  </si>
  <si>
    <t>Medio</t>
  </si>
  <si>
    <t>Solo en algunas circunstancias se podrían afectar los objetivos del contrato</t>
  </si>
  <si>
    <t>Bajo</t>
  </si>
  <si>
    <t>Solo en circunstancias excepcionales se podrían afectar los objetivos del contrato</t>
  </si>
  <si>
    <t>Muy Bajo</t>
  </si>
  <si>
    <t>En la mayoría de las circunstancias el objetivo se podría afectar.</t>
  </si>
  <si>
    <t>De igual manera es importante que el equipo defina cual es el impacto del contrato a nivel estratégico, para esto se ha destinado un campo en la matriz de riesgos en la que al igual que para la probabilidad, a través de una lista desplegable se podrá seleccionar cual es el nivel de impacto del contrato en la estrategia.
A continuación, se establecen los criterios de impacto. La selección del nivel responde a la siguiente pregunta, ¿Qué nivel de impacto tiene el contrato en la Estrategia de TGI?, para seleccionar dicho nivel, determine cual es la clasificación del contrato de acuerdo con la matriz de posición de suministro y seleccione el nivel de impacto, como se presenta en la siguiente tabla.</t>
  </si>
  <si>
    <t>Tabla 2. Niveles de impacto del contrato en la estrategia de TGI.</t>
  </si>
  <si>
    <t>CATEGORIAS DE IMPACTO</t>
  </si>
  <si>
    <t>NIVEL DE IMPACTO</t>
  </si>
  <si>
    <t>Muy bajo (1)</t>
  </si>
  <si>
    <t>Bajo (2)</t>
  </si>
  <si>
    <t>Medio (3)</t>
  </si>
  <si>
    <t>Alto (4)</t>
  </si>
  <si>
    <t>Muy alto (5)</t>
  </si>
  <si>
    <t>MATRIZ DE POSICIÓN DE SUMINISTRO</t>
  </si>
  <si>
    <t>*Rutinario</t>
  </si>
  <si>
    <t>*Palanca (Relevantes)</t>
  </si>
  <si>
    <t>*Cuello de botella (Restrictivos)</t>
  </si>
  <si>
    <t>*Cuello de Botella
(Restrictivos)</t>
  </si>
  <si>
    <t>*Estratégico</t>
  </si>
  <si>
    <t>IMPACTO DEL CONTRATO EN LA ESTRATEGIA</t>
  </si>
  <si>
    <t>Causa un impacto insignificante en el logro de los objetivos estratégicos.</t>
  </si>
  <si>
    <t>Causa un impacto apreciable en el logro de los objetivos estratégicos.</t>
  </si>
  <si>
    <t xml:space="preserve">Causa un impacto significativo en el logro de los objetivos estratégicos.
(Genera baja afectación presupuestal) </t>
  </si>
  <si>
    <t>Causa un impacto importante en el logro de los objetivos estratégicos.
(Genera alta afectación presupuestal)</t>
  </si>
  <si>
    <t>Causa un impacto trascendental en el logro de los objetivos estratégicos.</t>
  </si>
  <si>
    <t>La importancia de definir el nivel de impacto en la estrategia es precisamente comprender, alinear y fortalecer la gestión de riesgos entre las diferentes áreas y niveles de la organización, permitiendo tener una visión y comprensión íntegra de la gestión del riesgo del contrato y su relación con los objetivos que persigue la compañía.
El siguiente gráfico establece los diferentes niveles de combinación de la probabilidad e impacto, de acuerdo con lo señalado anteriormente:</t>
  </si>
  <si>
    <t>Tabla 3. Escala de criterios de probabilidad e impacto para determinar el nivel de riesgo del contrato en la estrategia de TGI.</t>
  </si>
  <si>
    <t>PROBABILIDAD</t>
  </si>
  <si>
    <t>MODERADO (5) +</t>
  </si>
  <si>
    <t>MODERADO (10) +</t>
  </si>
  <si>
    <r>
      <t>ALTO (15)</t>
    </r>
    <r>
      <rPr>
        <sz val="9"/>
        <color rgb="FF263B18"/>
        <rFont val="Arial"/>
        <family val="2"/>
      </rPr>
      <t xml:space="preserve"> +</t>
    </r>
  </si>
  <si>
    <t>EXTREMO (20) +</t>
  </si>
  <si>
    <t>EXTREMO (25) +</t>
  </si>
  <si>
    <t>MODERADO (4) +</t>
  </si>
  <si>
    <t>MODERADO (8) +</t>
  </si>
  <si>
    <r>
      <t>ALTO (12)</t>
    </r>
    <r>
      <rPr>
        <sz val="9"/>
        <color rgb="FF263B18"/>
        <rFont val="Arial"/>
        <family val="2"/>
      </rPr>
      <t xml:space="preserve"> +</t>
    </r>
  </si>
  <si>
    <r>
      <t>ALTO (16)</t>
    </r>
    <r>
      <rPr>
        <sz val="9"/>
        <color rgb="FF263B18"/>
        <rFont val="Arial"/>
        <family val="2"/>
      </rPr>
      <t xml:space="preserve"> +</t>
    </r>
  </si>
  <si>
    <t>BAJO (3) +</t>
  </si>
  <si>
    <t>MODERADO (6) +</t>
  </si>
  <si>
    <t>MODERADO (9) +</t>
  </si>
  <si>
    <t>BAJO (2) +</t>
  </si>
  <si>
    <t>BAJO (4) +</t>
  </si>
  <si>
    <t>BAJO (1) +</t>
  </si>
  <si>
    <t>CATEGORIA DE IMPACTO</t>
  </si>
  <si>
    <t>IMPACTO</t>
  </si>
  <si>
    <t>Los siguientes campos explican como se debe diligenciar la matriz de riesgos contractuales.</t>
  </si>
  <si>
    <t>IDENTIFICACIÓN DEL RIESGO</t>
  </si>
  <si>
    <t>1. No. Riesgo</t>
  </si>
  <si>
    <t>Ingrese el número de identificación del riesgo en orden consecutivo.</t>
  </si>
  <si>
    <t>2. Etapa contractual</t>
  </si>
  <si>
    <t>En este campo seleccione de la lista desplegable, la etapa contractual en la que se visualiza que el riesgo se puede materializar (Planeación, selección, ejecución, terminación, disposición final, calidad o estabilidad).</t>
  </si>
  <si>
    <t>3.¿Qué puede suceder?
(Riesgo)</t>
  </si>
  <si>
    <r>
      <t xml:space="preserve">Ingrese en este campo el riesgo identificado y su descripción detallada, posterior al análisis del contexto externo e interno del proceso de contratación. Ingrese un (1) riesgo por Ítem en el formato. Responda a la pregunta ¿qué puede suceder?.
</t>
    </r>
    <r>
      <rPr>
        <sz val="10"/>
        <color rgb="FFFF0000"/>
        <rFont val="Arial"/>
        <family val="2"/>
      </rPr>
      <t>*</t>
    </r>
    <r>
      <rPr>
        <sz val="10"/>
        <color theme="1"/>
        <rFont val="Arial"/>
        <family val="2"/>
      </rPr>
      <t>Definición de riesgo: Posibilidad de que suceda algún evento que afectará de forma favorable o adversa el cumplimiento de los objetivos del proceso de contratación en cualquiera de sus etapas, impactando el aprovisionamiento de los bienes y servicios requeridos por TGI. El riesgo contractual podrá ser previsible y considerado dentro de las condiciones iniciales del contrato. Para el efecto se tendrán en cuenta las obligaciones y el presupuesto estimado, así como el precio que propone un oferente a su propia cuenta. Sin prejuicio de lo anterior según las reglas particulares aplicables a cada contrato, podría presentarse riesgos imprevisibles que se resolverán según lo previsto en las normas y el contrato.</t>
    </r>
  </si>
  <si>
    <t>4. ¿Cómo puede suceder? (Causa(s))</t>
  </si>
  <si>
    <r>
      <t xml:space="preserve">Redacte la respuesta a la siguiente pregunta: ¿Cómo puede suceder?, es importante analizar otras preguntas como: 
-¿Por qué se puede presentar?
-¿Quién puede generarlo?
-¿Cuándo puede suceder?
-¿Qué situación o circunstancia puede aumentar la posibilidad de que el riesgo se materialice?
Establezca la causa raíz, o causas principales de acuerdo al análisis efectuado.
</t>
    </r>
    <r>
      <rPr>
        <b/>
        <sz val="10"/>
        <color rgb="FFFF0000"/>
        <rFont val="Arial"/>
        <family val="2"/>
      </rPr>
      <t>*</t>
    </r>
    <r>
      <rPr>
        <sz val="10"/>
        <color theme="1"/>
        <rFont val="Arial"/>
        <family val="2"/>
      </rPr>
      <t>Definición de causa: Todos aquellos factores internos y externos que solos o en combinación con otros, pueden producir la materialización de un riesgo.</t>
    </r>
  </si>
  <si>
    <t>5. Descripción general de la consecuencia sobre el objeto contractual</t>
  </si>
  <si>
    <r>
      <t xml:space="preserve">Describa la consecuencia(s) que pueden darse por la materialización del riesgo, esta consecuencia puede ser un evento que tenga efectos sobre el objeto contractual o incluso sobre algún parámetro u obligación contemplada en las condiciones generales o específicas del contrato.
</t>
    </r>
    <r>
      <rPr>
        <b/>
        <sz val="10"/>
        <color rgb="FFFF0000"/>
        <rFont val="Arial"/>
        <family val="2"/>
      </rPr>
      <t>*</t>
    </r>
    <r>
      <rPr>
        <sz val="10"/>
        <color theme="1"/>
        <rFont val="Arial"/>
        <family val="2"/>
      </rPr>
      <t>Definición de consecuencia: Resultado de un evento que afecta a los objetivos. Una consecuencia puede ser cierta o incierta y puede tener efectos positivos o negativos, directos o indirectos sobre los objetivos. Las consecuencias se pueden expresar de manera cualitativa o cuantitativa. Cualquier consecuencia puede incrementarse por efectos en cascada y efectos acumulativos.</t>
    </r>
  </si>
  <si>
    <t>6. Tipo de riesgo</t>
  </si>
  <si>
    <t>Seleccione el tipo de riesgo de la lista desplegable, que aparece en la columna de la matriz de riesgos.</t>
  </si>
  <si>
    <r>
      <rPr>
        <b/>
        <sz val="10"/>
        <color theme="1"/>
        <rFont val="Arial"/>
        <family val="2"/>
      </rPr>
      <t>Riesgos Económicos</t>
    </r>
    <r>
      <rPr>
        <sz val="10"/>
        <color theme="1"/>
        <rFont val="Arial"/>
        <family val="2"/>
      </rPr>
      <t>: Alteraciones y fluctuaciones en el tipo de cambio, tasa de interés, curva de Inflación, variaciones en el comercio nacional e internacional,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t>
    </r>
  </si>
  <si>
    <r>
      <rPr>
        <b/>
        <sz val="10"/>
        <color theme="1"/>
        <rFont val="Arial"/>
        <family val="2"/>
      </rPr>
      <t>Comercial</t>
    </r>
    <r>
      <rPr>
        <sz val="10"/>
        <color theme="1"/>
        <rFont val="Arial"/>
        <family val="2"/>
      </rPr>
      <t>: Comprende los riesgos asociados a la pérdida de mercado o demanda del bien o servicio, puede ser causado por fallas propias en la operación, cambios en las condiciones y/o características propias del mercado, competencia, sustitutos, entre otros.</t>
    </r>
  </si>
  <si>
    <r>
      <rPr>
        <b/>
        <sz val="10"/>
        <color theme="1"/>
        <rFont val="Arial"/>
        <family val="2"/>
      </rPr>
      <t>Tecnológicos e Infraestructura pública:</t>
    </r>
    <r>
      <rPr>
        <sz val="10"/>
        <color theme="1"/>
        <rFont val="Arial"/>
        <family val="2"/>
      </rPr>
      <t xml:space="preserve"> Se contemplan los riesgos que podrían ocurrir por fallas en los sistemas de telecomunicación de voz y de datos, suspensión de servicios públicos, advenimiento de nuevos desarrollos tecnológicos o estándares que deben ser tenidos en cuenta para la ejecución del contrato, así como la obsolescencia tecnológica. Así mismo, se considera la operatividad y estado de las vías de acceso, la disponibilidad de medios de transporte adecuados para transitar y acceder a los sitios para ejecutar las actividades propias del contrato.
También se incluyen fallas, ataques cibernéticos que causen parálisis o perdida en cuanto a la disponibilidad, confidencialidad e integridad de la información, no disponibilidad o colapso de infraestructura o plataformas tecnológicas, sistemas de información, aplicativos informáticos, que sean necesarios o contribuyan para la correcta ejecución del contrato.</t>
    </r>
  </si>
  <si>
    <r>
      <rPr>
        <b/>
        <sz val="10"/>
        <color theme="1"/>
        <rFont val="Arial"/>
        <family val="2"/>
      </rPr>
      <t>Sociales y Políticos:</t>
    </r>
    <r>
      <rPr>
        <sz val="10"/>
        <color theme="1"/>
        <rFont val="Arial"/>
        <family val="2"/>
      </rPr>
      <t xml:space="preserve"> Son los riesgos derivados de los cambios de las políticas gubernamentales y de cambios en las condiciones sociales. Así mismo se consideran los riesgos que sean generados por la alteración del orden público, los actos de terrorismo y actos de delincuencia común que sean cometidos al amparo de fallas de los sistemas de vigilancia y control que se deban implementar y mantener adecuadamente, actividad proselitista, huelgas, y protestas frente a las cuales se debe mantener una actitud de diligencia y cuidado adecuados. También se consideran aquí las costumbres y usos culturales, religiosos y creencias de las personas que se afectan, benefician, o influyen de la ejecución del contrato.</t>
    </r>
  </si>
  <si>
    <r>
      <rPr>
        <b/>
        <sz val="10"/>
        <color theme="1"/>
        <rFont val="Arial"/>
        <family val="2"/>
      </rPr>
      <t>Actos de la naturaleza:</t>
    </r>
    <r>
      <rPr>
        <sz val="10"/>
        <color theme="1"/>
        <rFont val="Arial"/>
        <family val="2"/>
      </rPr>
      <t xml:space="preserve"> Son los eventos naturales previsibles en los cuales no hay intervención humana que puedan tener impacto en la ejecución del contrato, considerando fenómenos geológicos, freáticos, hidrológicos, climáticos, incendios forestales, biológicos, patológicos, acción de roedores, insectos y demás animales, todos los anteriores dentro de los parámetros previsibles que determinen su acontecer con base en las condiciones que se dan en el área de influencia del contrato.</t>
    </r>
  </si>
  <si>
    <r>
      <rPr>
        <b/>
        <sz val="10"/>
        <color theme="1"/>
        <rFont val="Arial"/>
        <family val="2"/>
      </rPr>
      <t>Hecho de las cosas</t>
    </r>
    <r>
      <rPr>
        <sz val="10"/>
        <color theme="1"/>
        <rFont val="Arial"/>
        <family val="2"/>
      </rPr>
      <t>: En este tipo de riesgos se incluyen los que ocurran por incendios, roturas, caídas, colapso, filtraciones, derrames, explosiones, falla mecánica, todos de carácter súbito y accidental, pero cuyo desarrollo debe ser considerado en ejecución del contrato. Los que se presenten por falta de diligencia y extremo cuidado, al igual que los que se deriven de fallas de los sistemas de vigilancia y control que deben ser implementados y mantenidos.</t>
    </r>
  </si>
  <si>
    <r>
      <rPr>
        <b/>
        <sz val="10"/>
        <color theme="1"/>
        <rFont val="Arial"/>
        <family val="2"/>
      </rPr>
      <t xml:space="preserve">Operacionales: </t>
    </r>
    <r>
      <rPr>
        <sz val="10"/>
        <color theme="1"/>
        <rFont val="Arial"/>
        <family val="2"/>
      </rPr>
      <t>Son aquellos riesgos derivados durante el desarrollo de procesos, procedimientos, actividades, equipos humanos o técnicos inadecuados o insuficientes. En esta clasificación se incluyen también los riesgos que ocurran por accidentes laborales, enfermedad profesional, muerte, suficiencia y ausentismo del personal del contratista, así como falta de personal clave, actos de empleados ya sean voluntarios o culposos, consecuencia de impericia o falta de habilidades y conocimientos en el manejo de equipos, maquinaria, herramientas y aparatos. 
Además, los riesgos que ocurran por cambios en los costos, inversiones y gastos derivados de vicio propio, características y propiedades físicas o químicas de materiales o productos, los residuos y su composición, así como las condiciones de suelos y medio ambiente; errores, insuficiencia o eventos con origen en o derivados de subcontratos; alteración, omisión y errores en diseños, planos, o estudios o diseños realizados o revisados por el contratista, falla humana de otra persona que actúe por su cuenta contratada o a cargo del contratista, actos o eventos en proveedores, filiales, subordinadas, y otros contratistas o subcontratistas relacionados o vinculados con el contratista de TGI.</t>
    </r>
  </si>
  <si>
    <r>
      <rPr>
        <b/>
        <sz val="10"/>
        <color theme="1"/>
        <rFont val="Arial"/>
        <family val="2"/>
      </rPr>
      <t>Financieros:</t>
    </r>
    <r>
      <rPr>
        <sz val="10"/>
        <color theme="1"/>
        <rFont val="Arial"/>
        <family val="2"/>
      </rPr>
      <t xml:space="preserve"> En este tipo, se incluye (i) el riesgo de consecución de financiación o riesgo de liquidez para obtener recursos para cumplir con el objeto del contrato, el pago de bienes que sean sujetos de disposición final, y (ii) el riesgo de las condiciones financieras establecidas para la obtención de los recursos, tales como plazos, tasas de interés, garantías, contragarantías, y refinanciaciones, entre otros.</t>
    </r>
  </si>
  <si>
    <r>
      <rPr>
        <b/>
        <sz val="10"/>
        <color theme="1"/>
        <rFont val="Arial"/>
        <family val="2"/>
      </rPr>
      <t>Regulatorios y Acciones Legales</t>
    </r>
    <r>
      <rPr>
        <sz val="10"/>
        <color theme="1"/>
        <rFont val="Arial"/>
        <family val="2"/>
      </rPr>
      <t>: Se refiere a riesgos derivados de cambios regulatorios o reglamentarios que deben ser cumplidos en el marco de la ejecución de un contrato; nuevas normas o disposiciones legales que ya se conocen pero que aún no han entrado en vigor; impuestos, cargas parafiscales, tributos y timbres, estampillas o cargos de origen impositivo de los bienes o servicios necesarios para el contrato; actos de autoridad, comiso, embargo, confiscación y extinción de dominio de bienes. Se incluyen también licencias, permisos y derechos de autor o propiedad intelectual de obras, software, aplicaciones informáticas, entre otros productos.
Igualmente se tienen en cuenta aquellos eventos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t>
    </r>
  </si>
  <si>
    <r>
      <rPr>
        <b/>
        <sz val="10"/>
        <color theme="1"/>
        <rFont val="Arial"/>
        <family val="2"/>
      </rPr>
      <t>Reputacional:</t>
    </r>
    <r>
      <rPr>
        <sz val="10"/>
        <color theme="1"/>
        <rFont val="Arial"/>
        <family val="2"/>
      </rPr>
      <t xml:space="preserve"> En este tipo de riesgos se incluyen acciones, errores u omisiones en los procesos de contratación que afectar la imagen o generen en la ciudadanía percepciones negativas de TGI.</t>
    </r>
  </si>
  <si>
    <r>
      <rPr>
        <b/>
        <sz val="10"/>
        <color theme="1"/>
        <rFont val="Arial"/>
        <family val="2"/>
      </rPr>
      <t>Corrupción y Fraudes:</t>
    </r>
    <r>
      <rPr>
        <sz val="10"/>
        <color theme="1"/>
        <rFont val="Arial"/>
        <family val="2"/>
      </rPr>
      <t xml:space="preserve"> Los riesgos derivados de acciones u omisiones, uso indebido del poder, de los recursos o de la información, que lesionen los intereses de la empresa, para la obtención de un beneficio particular.</t>
    </r>
  </si>
  <si>
    <t>ANÁLISIS Y VALORACIÓN RIESGO INHERENTE</t>
  </si>
  <si>
    <t>7. Nivel de Probabilidad</t>
  </si>
  <si>
    <t>Tabla 4. Niveles de probabilidad para riesgos de contratación.</t>
  </si>
  <si>
    <t>Frecuencia en contratos de la misma especie</t>
  </si>
  <si>
    <t>El evento ocurre en la mayoría de los contratos.</t>
  </si>
  <si>
    <t>El evento ocurre en 6 de cada 10 contratos aproximadamente</t>
  </si>
  <si>
    <t>El evento ocurre en 4 de cada 10 contratos aproximadamente</t>
  </si>
  <si>
    <t>El evento ocurre en 2 de cada 10 contratos aproximadamente</t>
  </si>
  <si>
    <t>No sucede casi en ningún contrato</t>
  </si>
  <si>
    <t>8. Nivel de Consecuencia</t>
  </si>
  <si>
    <r>
      <t>Seleccione de la lista desplegable la consecuencia para el riesgo que esta valorando.
Para seleccionar la consecuencia(s) tenga en cuenta los siguientes lineamientos: 
1) Determine si el riesgo que está valorando es un riesgo adverso (Negativo) o es un riesgo favorable (positivo). Las opciones de la lista desplegable están clasificadas con el símbolo</t>
    </r>
    <r>
      <rPr>
        <b/>
        <sz val="10"/>
        <color theme="1"/>
        <rFont val="Arial"/>
        <family val="2"/>
      </rPr>
      <t xml:space="preserve"> (-)</t>
    </r>
    <r>
      <rPr>
        <sz val="10"/>
        <color theme="1"/>
        <rFont val="Arial"/>
        <family val="2"/>
      </rPr>
      <t xml:space="preserve"> para los riesgos adversos y </t>
    </r>
    <r>
      <rPr>
        <b/>
        <sz val="10"/>
        <color theme="1"/>
        <rFont val="Arial"/>
        <family val="2"/>
      </rPr>
      <t>(+)</t>
    </r>
    <r>
      <rPr>
        <sz val="10"/>
        <color theme="1"/>
        <rFont val="Arial"/>
        <family val="2"/>
      </rPr>
      <t xml:space="preserve"> para los riesgos favorables, de esta manera asigne el nivel teniendo en cuenta el símbolo.
</t>
    </r>
    <r>
      <rPr>
        <b/>
        <sz val="10"/>
        <color rgb="FFFF0000"/>
        <rFont val="Arial"/>
        <family val="2"/>
      </rPr>
      <t>*Nota</t>
    </r>
    <r>
      <rPr>
        <sz val="10"/>
        <color theme="1"/>
        <rFont val="Arial"/>
        <family val="2"/>
      </rPr>
      <t xml:space="preserve">: En el proceso de valoración del riesgo no es posible mezclar la valoración de impacto adversa y favorable, es decir, si se esta valorando un riesgo adverso, todos los criterios deberán evaluar la afectación negativa y si esta valorando un riesgo favorable todos los criterios deberán evaluar el efecto positivo, si no aplica algún criterio, se deberá elegir la opción "0 - No aplica"
2) Las categorías de impacto o consecuencias a valorar son tres (Financiero, plazo de ejecución del contrato y objeto contractual).
3) El análisis se deberá realizar en torno a las tres categorías anteriormente mencionadas. Para cada una de las categoría elija de la lista desplegable el nivel de impacto que podría causar la materialización del riesgo, posterior a este paso, automáticamente el formato seleccionará el mayor impacto de las tres categorías y arrojará como resultado el nivel de impacto del riesgo que se está analizando.
</t>
    </r>
    <r>
      <rPr>
        <b/>
        <sz val="10"/>
        <color rgb="FFFF0000"/>
        <rFont val="Arial"/>
        <family val="2"/>
      </rPr>
      <t>*Nota:</t>
    </r>
    <r>
      <rPr>
        <sz val="10"/>
        <color theme="1"/>
        <rFont val="Arial"/>
        <family val="2"/>
      </rPr>
      <t xml:space="preserve"> Es posible que para algunos de los riesgos, no aplique alguna de las categorías, en este caso seleccione de la lista desplegable la opción "0 - No aplica". Si alguna de las celdas para cada categoría queda vacía, no se podrá visualizar el nivel de riesgo inherente, es obligatorio seleccionar alguna opción en las tres categorías.</t>
    </r>
  </si>
  <si>
    <r>
      <rPr>
        <b/>
        <sz val="10"/>
        <color rgb="FFFF0000"/>
        <rFont val="Arial"/>
        <family val="2"/>
      </rPr>
      <t xml:space="preserve">¡IMPORTANTE!
</t>
    </r>
    <r>
      <rPr>
        <sz val="10"/>
        <color theme="1"/>
        <rFont val="Arial"/>
        <family val="2"/>
      </rPr>
      <t xml:space="preserve">      
</t>
    </r>
    <r>
      <rPr>
        <b/>
        <sz val="10"/>
        <color theme="1"/>
        <rFont val="Arial"/>
        <family val="2"/>
      </rPr>
      <t xml:space="preserve">Para los casos en los que un proyecto de crecimiento o de sostenimiento se vaya a ejecutar con un solo contrato se deberá aplicar la escala financiera de valoración de proyectos del modelo de maduración y creación de valor (Utiliza CAPEX) junto a la escala de plazo de ejecución del contrato, objeto contractual e impacto en la estrategia.
Para los casos en los que un proyecto de crecimiento o de sostenimiento se vaya a ejecutar con dos o más contratos se deberá aplicar la escala financiera de valoración que utiliza el valor del contrato, junto a la escala de plazo de ejecución del contrato, objeto contractual e impacto en la estrategia que aparece a continuación en la tabla 2.
Para el caso de contratos que no corresponden a ningún proyecto del modelo de maduración y creación de valor se deberá aplicar la escala de valoración financiera que utiliza el valor del contrato.
</t>
    </r>
  </si>
  <si>
    <t>A continuación, se presenta la tabla para valorar riesgos adversos, en esta podrá encontrar los niveles de impacto o consecuencia con la descripción respectiva para su debido análisis.</t>
  </si>
  <si>
    <t>Tabla 5. Categorías de consecuencias adversas y probabilidad para establecer nivel de riesgo</t>
  </si>
  <si>
    <t>El evento ocurre en la mayoría de los contratos</t>
  </si>
  <si>
    <t>BAJO (-5)</t>
  </si>
  <si>
    <t>MODERADO (-10)</t>
  </si>
  <si>
    <t>ALTO (-15)</t>
  </si>
  <si>
    <t>EXTREMO (-20)</t>
  </si>
  <si>
    <t>EXTREMO (-25)</t>
  </si>
  <si>
    <t>Alto
(4)</t>
  </si>
  <si>
    <t>BAJO (-4)</t>
  </si>
  <si>
    <t>MODERADO (-8)</t>
  </si>
  <si>
    <t>ALTO (-12)</t>
  </si>
  <si>
    <t>ALTO (-16)</t>
  </si>
  <si>
    <t>Medio
(3)</t>
  </si>
  <si>
    <t>BAJO (-3)</t>
  </si>
  <si>
    <t>MODERADO (-6)</t>
  </si>
  <si>
    <t>MODERADO (-9)</t>
  </si>
  <si>
    <t>EXTREMO (-15)</t>
  </si>
  <si>
    <t>Bajo
(2)</t>
  </si>
  <si>
    <t>BAJO (-2)</t>
  </si>
  <si>
    <t>ALTO (-8)</t>
  </si>
  <si>
    <t>EXTREMO (-10)</t>
  </si>
  <si>
    <t>Muy bajo
(1)</t>
  </si>
  <si>
    <t>BAJO (-1)</t>
  </si>
  <si>
    <t>MODERADO (-3)</t>
  </si>
  <si>
    <t>ALTO (-4)</t>
  </si>
  <si>
    <t>EXTREMO (-5)</t>
  </si>
  <si>
    <t>CATEGORIAS DE CONSECUENCIAS</t>
  </si>
  <si>
    <t>Muy bajo (-1)</t>
  </si>
  <si>
    <t>Bajo  (-2)</t>
  </si>
  <si>
    <t>Medio (-3)</t>
  </si>
  <si>
    <t>Alto (-4)</t>
  </si>
  <si>
    <t>Muy alto (-5)</t>
  </si>
  <si>
    <t>FINANCIERO</t>
  </si>
  <si>
    <t>Afectación adversa
del 0% al 1% del valor del contrato</t>
  </si>
  <si>
    <t>Afectación adversa
del 1% al 2% del valor del contrato</t>
  </si>
  <si>
    <t>Afectación adversa
del 2% al 5% del valor del contrato</t>
  </si>
  <si>
    <t>Afectación adversa
del 5% al 10% del valor del contrato</t>
  </si>
  <si>
    <t>Afectación adversa Mayor al 10% del valor del contrato</t>
  </si>
  <si>
    <t>FINANCIERO                                 
(Aplica solo para un proyecto –  un contrato) del Modelo de maduración y creación de valor</t>
  </si>
  <si>
    <t>Desviación del 1% en el CAPEX</t>
  </si>
  <si>
    <t>Desviación del 1% al 2% en el CAPEX</t>
  </si>
  <si>
    <t>Sobrecosto del 2% al 5% en el CAPEX</t>
  </si>
  <si>
    <t>Sobrecosto del 5% al 10% en el CAPEX</t>
  </si>
  <si>
    <t>Sobrecosto mayor del 10% en el CAPEX o afectación del OPEX no prevista.</t>
  </si>
  <si>
    <t>PLAZO DE EJECUCIÓN DEL CONTRATO</t>
  </si>
  <si>
    <t>Afecta hasta el 1% del plazo de ejecución del contrato.</t>
  </si>
  <si>
    <t>Afecta entre el 1% y el 2% del plazo de ejecución del contrato.</t>
  </si>
  <si>
    <t>Afecta entre el 2% y el 5% del plazo de ejecución del contrato.</t>
  </si>
  <si>
    <t>Afecta entre el 5% y el 10% del plazo de ejecución del contrato.</t>
  </si>
  <si>
    <t>Afecta superior al 10% del plazo de ejecución del contrato.</t>
  </si>
  <si>
    <t>OBJETO CONTRACTUAL</t>
  </si>
  <si>
    <t>El contrato se cumpliría con alguna dificultad frente a lo esperado inferior al 1% respecto de la ejecución del contrato.</t>
  </si>
  <si>
    <t>El contrato se cumpliría con un grado de dificultad bajo frente a las métricas y parámetros pactados, entre un 1% y hasta un 5%.</t>
  </si>
  <si>
    <t>El contrato se cumpliría con afectación moderada en cuanto a las métricas y parámetros pactados entre un 5% y hasta un 10%.</t>
  </si>
  <si>
    <t>El contrato se cumpliría con impacto grave y significativo en las métricas esperadas frente a los parámetros pactados entre un 10% y un 15%.</t>
  </si>
  <si>
    <t xml:space="preserve">Perturba la ejecución del contrato de manera grave imposibilitando la consecución del objeto contractual impacto negativo en las métricas esperadas frente a los parámetros pactados superiores al 15%. </t>
  </si>
  <si>
    <t>A continuación, se presenta la tabla para valorar riesgos favorables, en esta podrá encontrar los niveles de impacto o consecuencia con la descripción respectiva para su debido análisis.</t>
  </si>
  <si>
    <t>Tabla 6. Categorías de consecuencias favorables y probabilidad para establecer nivel de riesgo</t>
  </si>
  <si>
    <t>Puede presentarse más de 6 veces al año</t>
  </si>
  <si>
    <t>Puede presentarse al menos 6 veces al año</t>
  </si>
  <si>
    <t>Puede presentarse 4 o 5 veces al año</t>
  </si>
  <si>
    <t>Puede presentarse de 2 a 3 a veces al año</t>
  </si>
  <si>
    <t>Puede presentarse menos de 1 vez al año</t>
  </si>
  <si>
    <t>Beneficio del 0% al 1% del valor del contrato</t>
  </si>
  <si>
    <t>Beneficio del 1% al 2% del valor del contrato</t>
  </si>
  <si>
    <t>Beneficio del 2% al 5% del valor del contrato</t>
  </si>
  <si>
    <t>Beneficio del 5% al 10% del valor del contrato</t>
  </si>
  <si>
    <t>Beneficio Mayor al 10% del valor del contrato</t>
  </si>
  <si>
    <t>Mejora en 1% del plazo de ejecución del contrato.</t>
  </si>
  <si>
    <t>Mejora entre el 1% y el 2% del plazo de ejecución del contrato.</t>
  </si>
  <si>
    <t>Mejora entre el 2% y el 5% del plazo de ejecución del contrato.</t>
  </si>
  <si>
    <t>Mejora entre el 5% y el 10% del plazo de ejecución del contrato</t>
  </si>
  <si>
    <t>Mejora superior al 10% del plazo de ejecución del contrato.</t>
  </si>
  <si>
    <t>El contrato se cumpliría con alguna mejora frente a lo esperado inferior al 1% respecto de la ejecución del contrato.</t>
  </si>
  <si>
    <t>El contrato se cumpliría con mejores métricas de las esperadas frente a los parámetros pactados entre un 1% y hasta un 5%.</t>
  </si>
  <si>
    <t>El contrato se cumpliría con mejores métricas de las esperadas frente a los parámetros pactados entre un 5% y un 10%.</t>
  </si>
  <si>
    <t>El contrato se cumpliría con mejores métricas de las esperadas frente a los parámetros pactados entre un 10% y un 15%.</t>
  </si>
  <si>
    <t>El contrato se cumpliría con mejores métricas de las esperadas frente a los parámetros pactados mayores a un 15%.</t>
  </si>
  <si>
    <t>9. Nivel de riesgo inherente</t>
  </si>
  <si>
    <r>
      <t xml:space="preserve">Este es un campo automático, su resultado dependerá de la probabilidad e impacto seleccionados en los campos anteriores, no ejecute ninguna acción en este campo.
Recuerde que para que se obtenga el nivel de riesgo inherente debe seleccionar el impacto y la consecuencia en sus tres categorías, de lo contrario no se podrá conocer o visualizar el nivel.
</t>
    </r>
    <r>
      <rPr>
        <sz val="10"/>
        <color rgb="FFFF0000"/>
        <rFont val="Arial"/>
        <family val="2"/>
      </rPr>
      <t>*</t>
    </r>
    <r>
      <rPr>
        <sz val="10"/>
        <color theme="1"/>
        <rFont val="Arial"/>
        <family val="2"/>
      </rPr>
      <t>Riesgo Inherente: Riesgo propio de las actividades sin tener en cuenta los controles o acciones de respuesta como medidas de mitigación.</t>
    </r>
  </si>
  <si>
    <t>PLAN DE RESPUESTA Y TRATAMIENTO AL RIESGO</t>
  </si>
  <si>
    <t>10. Asignación ¿A quien se le asigna el riesgo?</t>
  </si>
  <si>
    <t>Seleccione de la lista desplegable a quién se le asigna el riesgo.
- TGI 
-Contratista
-Compartido
Para conocer mayor información sobre como asignar el riesgo, remítase al manual de riesgos contractuales donde encontrará mayor orientación para diligenciar este campo.</t>
  </si>
  <si>
    <t>11. Tipo de tratamiento</t>
  </si>
  <si>
    <t>Riesgo Adverso</t>
  </si>
  <si>
    <t>Seleccione el tipo de tratamiento de la lista desplegable:</t>
  </si>
  <si>
    <r>
      <rPr>
        <b/>
        <sz val="10"/>
        <color theme="1"/>
        <rFont val="Arial"/>
        <family val="2"/>
      </rPr>
      <t>Evitar el riesgo:</t>
    </r>
    <r>
      <rPr>
        <sz val="10"/>
        <color theme="1"/>
        <rFont val="Arial"/>
        <family val="2"/>
      </rPr>
      <t xml:space="preserve"> Esta alternativa consiste en decidir no suscribir el contrato principalmente porque se supera la máxima capacidad de riesgo estimada, en la medida en que, de acuerdo con las valoraciones de los riesgos, los efectos adversos resultan mucho mayores que los beneficios que se podrían dar con la suscripción del contrato en el contexto en el que se ha previsto. En dicho caso habría que evaluar nuevamente si se deberían ajustar las condiciones del contrato, cambiando el alcance, añadiendo tiempo, recursos u otros factores que permitan que se pueda llevar a cabo el objetivo.</t>
    </r>
  </si>
  <si>
    <r>
      <rPr>
        <b/>
        <sz val="10"/>
        <color theme="1"/>
        <rFont val="Arial"/>
        <family val="2"/>
      </rPr>
      <t>Retirar la fuente del riesgo:</t>
    </r>
    <r>
      <rPr>
        <sz val="10"/>
        <color theme="1"/>
        <rFont val="Arial"/>
        <family val="2"/>
      </rPr>
      <t xml:space="preserve"> Consiste en retirar o eliminar la fuente del riesgo, de tal forma que éste desaparece, no obstante, se podrían generar nuevos riesgos, que igualmente deberán ser valorados.
A diferencia de evitar el riesgo, retirar la fuente tiene que ver con sustituir o cambiar cierta condición, herramienta, material, recurso, etc., (fuente) que por el impacto que puede desencadenar el riesgo, sería altamente perjudicial para la organización, en este sentido al cambiar dicha condición por otra que no impacta altamente a la empresa, se podrá continuar con el desarrollo de la actividad o con el desarrollo del contrato, situación que no ocurre cuando se elige la opción evitar el riesgo, donde se decide principalmente no suscribir el contrato.</t>
    </r>
  </si>
  <si>
    <r>
      <rPr>
        <b/>
        <sz val="10"/>
        <color theme="1"/>
        <rFont val="Arial"/>
        <family val="2"/>
      </rPr>
      <t>Aceptar el riesgo:</t>
    </r>
    <r>
      <rPr>
        <sz val="10"/>
        <color theme="1"/>
        <rFont val="Arial"/>
        <family val="2"/>
      </rPr>
      <t xml:space="preserve"> Cuando el riesgo no puede ser evitado ni compartido o el costo de implementar otro mecanismo resultare muy alto o porque el nivel del riesgo no implica la necesidad de un tratamiento, este podrá ser aceptado. Aceptar el riesgo debe ser una decisión informada de los responsables, ya que en el análisis que se realiza, se determina que el riesgo es tolerable y se encuentra dentro del apetito, en dicho caso se contará con financiación o gestión de tareas internas o asociadas al contratista que permitirán tener un margen de maniobra ante el riesgo.
Se debe mantener durante las etapas contractuales y de terminación, la revisión y el monitoreo sobre los riesgos que han sido aceptados, con el fin de seguir su comportamiento y evolución para tomar las acciones pertinentes de manera oportuna.</t>
    </r>
  </si>
  <si>
    <r>
      <rPr>
        <b/>
        <sz val="10"/>
        <color theme="1"/>
        <rFont val="Arial"/>
        <family val="2"/>
      </rPr>
      <t>Cambiar la probabilidad de ocurrencia del riesgo:</t>
    </r>
    <r>
      <rPr>
        <sz val="10"/>
        <color theme="1"/>
        <rFont val="Arial"/>
        <family val="2"/>
      </rPr>
      <t xml:space="preserve"> Esta opción de tratamiento consiste en modificar la probabilidad de ocurrencia a través de planes de prevención, adopción de buenas prácticas de las áreas asociadas al objeto contractual, implementación de sistemas de gestión de calidad, de información o de cualquier acción que procure la disminución de la probabilidad de que algún evento se presente.
El propósito de este tratamiento es implantar medidas que busquen anticiparse e impidan que la fuente se convierta en un riesgo, es decir, el objetivo principal será reducir la probabilidad de que se materialice el riesgo, la medida dependerá de cada riesgo en particular, el costo beneficio, la viabilidad técnica, entre otros aspectos que pueden ser analizados.</t>
    </r>
  </si>
  <si>
    <r>
      <rPr>
        <b/>
        <sz val="10"/>
        <color theme="1"/>
        <rFont val="Arial"/>
        <family val="2"/>
      </rPr>
      <t>Cambiar las consecuencias del riesgo:</t>
    </r>
    <r>
      <rPr>
        <sz val="10"/>
        <color theme="1"/>
        <rFont val="Arial"/>
        <family val="2"/>
      </rPr>
      <t xml:space="preserve"> Cuando la probabilidad de ocurrencia no se puede cambiar, se debe considerar la opción de modificar las consecuencias a través de planes de contingencia, de continuidad de negocios, en los términos y condiciones del contrato, inspecciones y revisiones para validar el cumplimiento del contrato y acciones de apremio para lograr el cumplimiento de este.</t>
    </r>
  </si>
  <si>
    <r>
      <t xml:space="preserve">Cambiar la probabilidad e impacto del riesgo: </t>
    </r>
    <r>
      <rPr>
        <sz val="10"/>
        <color theme="1"/>
        <rFont val="Arial"/>
        <family val="2"/>
      </rPr>
      <t>Consiste en utilizar tratamientos simultáneos que ayudan a disminuir tanto la probabilidad como el impacto que puede causar la materialización del riesgo, los cuales fueron explicados en los campos anteriores.</t>
    </r>
  </si>
  <si>
    <r>
      <rPr>
        <b/>
        <sz val="10"/>
        <color theme="1"/>
        <rFont val="Arial"/>
        <family val="2"/>
      </rPr>
      <t>Compartir el riesgo:</t>
    </r>
    <r>
      <rPr>
        <sz val="10"/>
        <color theme="1"/>
        <rFont val="Arial"/>
        <family val="2"/>
      </rPr>
      <t xml:space="preserve"> Hacer partícipe a un tercero, quien asumirá una porción de las consecuencias en caso de la materialización del riesgo. Por lo general, no es posible trasladar la totalidad de los riesgos o las responsabilidades derivadas a otra organización, alguna parte deberá ser asumida o retenida por TGI, así sea una parte económica muy pequeña, o una muy grande relativa al cumplimiento de sus fines misionales. Los mecanismos típicos de esta forma de tratamiento son los contratos y la financiación del riesgo.</t>
    </r>
  </si>
  <si>
    <r>
      <rPr>
        <b/>
        <sz val="10"/>
        <color theme="1"/>
        <rFont val="Arial"/>
        <family val="2"/>
      </rPr>
      <t>Escalar la decisión sobre el riesgo:</t>
    </r>
    <r>
      <rPr>
        <sz val="10"/>
        <color theme="1"/>
        <rFont val="Arial"/>
        <family val="2"/>
      </rPr>
      <t xml:space="preserve"> En primera instancia se deberá comunicar e informar al comité operativo de contratación, sobre aquellos riesgos que posterior a ser valorados y evaluados hasta conocer su riesgo residual, queden en un nivel de riesgo que supera la capacidad de la organización, es decir aquellos que quedan en nivel "extremo", y que de acuerdo al análisis no es posible implementar tratamientos de forma directa para reducir su nivel riesgo. Este comité analizará el evento y determinará si se debe escalar la decisión al comité de presidencia y/o junta directiva.</t>
    </r>
  </si>
  <si>
    <t>Riesgo Favorable</t>
  </si>
  <si>
    <r>
      <rPr>
        <b/>
        <sz val="10"/>
        <color theme="1"/>
        <rFont val="Arial"/>
        <family val="2"/>
      </rPr>
      <t>Aceptar:</t>
    </r>
    <r>
      <rPr>
        <sz val="10"/>
        <color theme="1"/>
        <rFont val="Arial"/>
        <family val="2"/>
      </rPr>
      <t xml:space="preserve"> Se aceptará y aprovechará la oportunidad si se presenta, no se tomará ninguna acción adicional al seguimiento y monitoreo del riesgo y su contexto, ya que en un entorno dinámico el riesgo puede variar y puede aumentar el impacto o la probabilidad de que se materialice para la organización, también se podrá tomar la decisión de aceptar para aquellos riesgos que sin importar los planes y controles que se apliquen no se modificará la probabilidad de ocurrencia y/o la consecuencia.</t>
    </r>
  </si>
  <si>
    <r>
      <rPr>
        <b/>
        <sz val="10"/>
        <color theme="1"/>
        <rFont val="Arial"/>
        <family val="2"/>
      </rPr>
      <t>Mejorar:</t>
    </r>
    <r>
      <rPr>
        <sz val="10"/>
        <color theme="1"/>
        <rFont val="Arial"/>
        <family val="2"/>
      </rPr>
      <t xml:space="preserve"> Esta estrategia consiste aceptar el riesgo y en realizar acciones que permitan modificar el “tamaño” de la oportunidad, aumentando la probabilidad y/o los impactos positivos, identificando y maximizando las fuerzas impulsoras clave de estos riesgos de impacto positivo. Busca facilitar o fortalecer la causa de la oportunidad y dirigirse de forma proactiva a las condiciones que la disparan y refuerzan. También puede centrarse en las fuerzas impulsoras del impacto, buscando aumentar la susceptibilidad del contrato a la oportunidad.</t>
    </r>
  </si>
  <si>
    <r>
      <rPr>
        <b/>
        <sz val="10"/>
        <color theme="1"/>
        <rFont val="Arial"/>
        <family val="2"/>
      </rPr>
      <t>Compartir:</t>
    </r>
    <r>
      <rPr>
        <sz val="10"/>
        <color theme="1"/>
        <rFont val="Arial"/>
        <family val="2"/>
      </rPr>
      <t xml:space="preserve"> Aprovechar las sinergias a través de un tercero mejor capacitado para capturar las oportunidades del mercado, en beneficio del contrato.</t>
    </r>
  </si>
  <si>
    <r>
      <rPr>
        <b/>
        <sz val="10"/>
        <color theme="1"/>
        <rFont val="Arial"/>
        <family val="2"/>
      </rPr>
      <t>Aprovechar la oportunidad:</t>
    </r>
    <r>
      <rPr>
        <sz val="10"/>
        <color theme="1"/>
        <rFont val="Arial"/>
        <family val="2"/>
      </rPr>
      <t xml:space="preserve"> esta estrategia consiste en aceptar el riesgo y buscar eliminar la incertidumbre asociada al mismo, asegurando que la oportunidad definitivamente se concrete. Aprovechar las oportunidades requiere directamente asignar mayores recursos al proceso para reducir el tiempo hasta la conclusión del objetivo, o para ofrecer una mejor calidad que la planificada originalmente.</t>
    </r>
  </si>
  <si>
    <r>
      <rPr>
        <b/>
        <sz val="10"/>
        <color theme="1"/>
        <rFont val="Arial"/>
        <family val="2"/>
      </rPr>
      <t>Escalar la decisión sobre el riesgo:</t>
    </r>
    <r>
      <rPr>
        <sz val="10"/>
        <color theme="1"/>
        <rFont val="Arial"/>
        <family val="2"/>
      </rPr>
      <t xml:space="preserve"> En primera instancia se deberá comunicar e informar al comité operativo de contratación, sobre aquellos riesgos que posterior a ser valorados y evaluados hasta conocer su riesgo residual, queden en un nivel de riesgo en el que no se pueda implementar acciones de forma directa para tratar el riesgo. Este comité analizará el evento y determinará si se debe escalar la decisión al comité de presidencia y/o junta directiva.</t>
    </r>
  </si>
  <si>
    <t>*Nota: La definición y explicación para cada tipo de tratamiento pueden ser consultada en el manual de riesgos contractuales.</t>
  </si>
  <si>
    <t>12. Descripción del tratamiento sugerido</t>
  </si>
  <si>
    <t>Ingrese en este campo la descripción detallada del tratamiento indicando cómo se va a llevar a cabo, de acuerdo a lo analizado y seleccionado para el riesgo identificado.</t>
  </si>
  <si>
    <t>13. ¿Qué variable del riesgo se impacta con el tratamiento sugerido?</t>
  </si>
  <si>
    <t>En este campo, considere el tipo de tratamiento seleccionado en el numeral 11. Dependiendo de esto y del análisis efectuado, el tratamiento seleccionado puede ayudar a disminuir la probabilidad, la consecuencia o impacto, o probabilidad e impacto al mismo tiempo. Si el tratamiento no está relacionado con ninguna de las tres opciones mencionadas anteriormente, seleccione "No aplica".</t>
  </si>
  <si>
    <t>14. ¿Cuántos niveles disminuye o aumenta en la escala?</t>
  </si>
  <si>
    <t>En este campo, y de acuerdo a lo analizado por el equipo estructurador y a los lineamientos establecidos en el manual de riesgos de contratación, se deberá establecer la cantidad de niveles que disminuirá la escala ya sea solo de probabilidad, impacto, o probabilidad e impacto al mismo tiempo, como resultado de aplicar el tratamiento. Las opciones son: 0, 1 y hasta máximo 2 niveles.
Por ejemplo: Sin un riesgo adverso, inicialmente se valoró con probabilidad inherente en nivel "Muy alto" y se selecciona un tratamiento que va a ayudar a reducir la probabilidad de que el riesgo se materialice, es decir de que el evento identificado tenga menos posibilidades de que se presente, se debe analizar con respecto a ese tratamiento que tanto ayuda a que eso no suceda y dependiendo del análisis de que tan efectivo y fuerte puede ser el control o tratamiento seleccionado revisar cuantos niveles ayuda a reducir, que puede ser 1 o hasta máximo 2 niveles, si se eligiera que ayuda a disminuir 1 nivel el riesgo residual en su variable probabilidad bajaría al nivel "Alto"</t>
  </si>
  <si>
    <t>15. Responsable de aplicar el tratamiento</t>
  </si>
  <si>
    <t>Este campo es automático y se autocompleta con la información establecida en el numeral 10.</t>
  </si>
  <si>
    <t>ANÁLISIS VALORACIÓN RIESGO RESIDUAL</t>
  </si>
  <si>
    <t>16. Nivel de Probabilidad</t>
  </si>
  <si>
    <r>
      <t xml:space="preserve">Este campo es automático.
Posterior al análisis realizado por el equipo estructurador del proceso de contratación sobre el tratamiento al riesgo seleccionado y la designación del número de niveles que se disminuirá en la escala de probabilidad, este campo automáticamente mostrará el nivel de probabilidad residual que resulta de la aplicación o no del tratamiento(s).
</t>
    </r>
    <r>
      <rPr>
        <b/>
        <sz val="10"/>
        <color rgb="FFFF0000"/>
        <rFont val="Arial"/>
        <family val="2"/>
      </rPr>
      <t>*Nota:</t>
    </r>
    <r>
      <rPr>
        <sz val="10"/>
        <color theme="1"/>
        <rFont val="Arial"/>
        <family val="2"/>
      </rPr>
      <t xml:space="preserve"> La disminución del nivel de probabilidad en la escala, se podrá dar máximo dos posiciones.</t>
    </r>
  </si>
  <si>
    <t xml:space="preserve">17. Nivel de Consecuencia  </t>
  </si>
  <si>
    <r>
      <t xml:space="preserve">Este campo es automático.
Posterior al análisis realizado por el equipo estructurador del proceso de contratación sobre el tratamiento al riesgo seleccionado y la designación del número de niveles que se disminuirá en la escala de impacto, este campo automáticamente mostrará el nivel de impacto residual que resulta de la aplicación o no del tratamiento(s).
</t>
    </r>
    <r>
      <rPr>
        <b/>
        <sz val="10"/>
        <color rgb="FFFF0000"/>
        <rFont val="Arial"/>
        <family val="2"/>
      </rPr>
      <t>*Nota</t>
    </r>
    <r>
      <rPr>
        <sz val="10"/>
        <color theme="1"/>
        <rFont val="Arial"/>
        <family val="2"/>
      </rPr>
      <t>: La disminución del nivel de impacto en la escala, se podrá dar máximo dos posiciones.</t>
    </r>
  </si>
  <si>
    <t>18. Nivel de riesgo residual</t>
  </si>
  <si>
    <r>
      <t xml:space="preserve">Este es un campo automático, su resultado dependerá de la probabilidad e impacto resultante del análisis del tratamiento(s) seleccionados en los campos anteriores, no ejecute ninguna acción en este campo.
</t>
    </r>
    <r>
      <rPr>
        <b/>
        <sz val="11"/>
        <color rgb="FFFF0000"/>
        <rFont val="Arial"/>
        <family val="2"/>
      </rPr>
      <t>*</t>
    </r>
    <r>
      <rPr>
        <sz val="10"/>
        <color theme="1"/>
        <rFont val="Arial"/>
        <family val="2"/>
      </rPr>
      <t>Riesgo Residual: Riesgo resultante después de que operen y se implementen los controles o acciones de respuesta.</t>
    </r>
  </si>
  <si>
    <t>MONITOREO Y REVISIÓN</t>
  </si>
  <si>
    <t>19. Observaciones del monitoreo</t>
  </si>
  <si>
    <r>
      <t xml:space="preserve">Este campo es para uso de la interventoría y/o supervisión del contrato.
Este campo se deberán diligenciar en los periodos que contractualmente se pactó el seguimiento al contrato. El objetivo principal será realizar la descripción de la evolución de cada riesgo, así como establecer cuales han sido las modificaciones que se han llevado a cabo, producto de la revisión y análisis de cada uno de estos. 
Entendiendo la dinámica del contrato, en los seguimientos deberá revisarse si el riesgo se ha materializado, si ese fuera el caso verificar que acciones se han tomado y digitarlas en estos campos, de igual forma revisar si se han producido cambios en la probabilidad e impacto de cada riesgo, que pudiera generar cambios en el nivel de riesgo, así como verificar la efectividad de los controles y tratamientos que se han aplicado sobre el riesgo, señalando que ha sucedido. 
Cada vez que se realice el seguimiento y monitoreo a la matriz de riesgos, se deberán realizar  las anotaciones correspondientes en este campo.
</t>
    </r>
    <r>
      <rPr>
        <b/>
        <sz val="10"/>
        <color rgb="FFFF0000"/>
        <rFont val="Arial"/>
        <family val="2"/>
      </rPr>
      <t>*Nota</t>
    </r>
    <r>
      <rPr>
        <sz val="10"/>
        <color theme="1"/>
        <rFont val="Arial"/>
        <family val="2"/>
      </rPr>
      <t>: El formato matriz de riesgos contractuales, tiene a disposición hojas auxiliares nombradas como “Matriz de seguimiento” que se deberán ir diligenciando en la medida que se realizan los seguimientos y monitoreos a los riesgos asignados contractualmente. Cada vez que se realiza un nuevo seguimiento, se debe realizar el seguimiento sobre una nueva hoja, para de esta forma dejar la trazabilidad de lo que se ha observado y ajustado en los anteriores seguimientos.</t>
    </r>
  </si>
  <si>
    <t>Fecha del seguimiento.</t>
  </si>
  <si>
    <t>Digite la fecha en la que se realiza el seguimiento.</t>
  </si>
  <si>
    <t xml:space="preserve">HOJA DE CONTEXTO </t>
  </si>
  <si>
    <t>Registre las respuestas a las diferentes preguntas. 
Algunas de las preguntas no aplican para todo tipo de contratos, en dicho caso, en los campos de respuesta se deberá digitar "No aplica".
Esta información asociada al contexto de contrato no es exhaustiva, ni abarca la totalidad de la realidad del contrato, pero busca establecer el panorama general para conocer el entorno el que se desarrollará el contrato.</t>
  </si>
  <si>
    <t>ÍTEM</t>
  </si>
  <si>
    <t>RESPUESTA</t>
  </si>
  <si>
    <t>INFORMACIÓN GENERAL SOBRE EL CONTRATO</t>
  </si>
  <si>
    <t>Digite el nombre del área solicitante.</t>
  </si>
  <si>
    <t>¿Cuál es el nombre del proyecto? (Digite el nombre oficial o nombre con el cual se identifica el proyecto).</t>
  </si>
  <si>
    <t>Digite el número del proceso o número de contrato si ya está identificado, de lo contrato, digite "No aplica".</t>
  </si>
  <si>
    <t>¿Cuál es el Objeto Contractual? (Digite la respuesta).</t>
  </si>
  <si>
    <t>¿De qué manera impacta el objetivo de la contratación en los objetivos estratégicos de TGI? (Digite la respuesta).</t>
  </si>
  <si>
    <t>Los documentos de estructuración con las especificaciones técnicas del contrato (condiciones generales y condiciones específicas), que sirven de base para el análisis de riesgos, corresponden con los que se tenían preparados para el día: (Digite la fecha).</t>
  </si>
  <si>
    <t>Modalidad de selección.</t>
  </si>
  <si>
    <t>Tipo de Contrato.</t>
  </si>
  <si>
    <t>Indicar si este es un contrato de varios que se requieren para ejecutar un proyecto del modelo de maduración y creación de valor. Se desea identificar si es un proyecto al que le corresponde un único contrato, o un proyecto con varios contratos. Con esta respuesta se decidirá si se utilizará la escala basada en el CAPEX o la escala basada en el valor del contrato para la valoración de impactos financieros.</t>
  </si>
  <si>
    <t>¿Cuál es la clasificación del contrato de acuerdo a la Matriz de Posición del Suministro?.</t>
  </si>
  <si>
    <t>¿Cuál es el Plazo del contrato? (Digite solamente el valor numérico del plazo de ejecución del contrato en número de meses).</t>
  </si>
  <si>
    <t>¿Cuál es el Plazo liquidación del contrato?.</t>
  </si>
  <si>
    <t>Describa brevemente las fases, etapas o hitos que debe cumplir el contrato, si los tiene.</t>
  </si>
  <si>
    <t>Describa las distintas divisas o monedas que se transarán, o que representan costos, gastos o giros dentro del contrato y quién debe pagarlas (TGI o contratista).</t>
  </si>
  <si>
    <t>Valor estimado del contrato (Digite el valor en pesos colombianos e incluyendo impuestos). En caso en que el precio del contrato este pactado integralmente en dólares indíquelo en el siguiente renglón.</t>
  </si>
  <si>
    <t>Digite el valor en divisas que se pagará dentro del contrato, si así esta pactado.</t>
  </si>
  <si>
    <t>CAPEX  (Si aplica este ítem para este contrato, por favor digite el valor en pesos colombianos).</t>
  </si>
  <si>
    <t>Sistema de precios (Seleccione de la lista desplegable, si es un sistema mixto, descríbalo en la siguiente casilla complementando la forma de pago que se anota).</t>
  </si>
  <si>
    <t xml:space="preserve">Describa cómo se realizarán los pagos.
En caso de que se trate de un contrato con diversas formas de pago o al que le apliquen los siguientes componentes por favor detállelos. </t>
  </si>
  <si>
    <t>Administración (Digite el valor en pesos colombianos)</t>
  </si>
  <si>
    <t>Imprevistos (Digite el valor en pesos colombianos)</t>
  </si>
  <si>
    <t>Utilidad  (Digite el valor en pesos colombianos)</t>
  </si>
  <si>
    <t>Precios unitarios (APU)  (Sumatoria total de los P x Q, Digite el valor en pesos colombianos)</t>
  </si>
  <si>
    <t>Componentes a precio global (Digite los valores en pesos colombianos)</t>
  </si>
  <si>
    <t>Impuestos de valor agregado locales ( validar si el contrato se ejecuta en zonas exentas)  (Digite el valor en pesos colombianos, asignado en la oferta económica)</t>
  </si>
  <si>
    <t>Impuestos particulares (Tasas regionales, estampillas, y similares)  (Digite el valor en pesos colombianos, asignado en la oferta económica)</t>
  </si>
  <si>
    <t>Manejo de Anticipo.</t>
  </si>
  <si>
    <t>Porcentaje de anticipo del valor inicial del contrato. (Digite la respuesta)</t>
  </si>
  <si>
    <t>Forma de amortización. (Digite la respuesta)</t>
  </si>
  <si>
    <t>% otorgado por anticipo de cada acta de pago. (Digite la respuesta)</t>
  </si>
  <si>
    <t>Cláusula penal de apremio.</t>
  </si>
  <si>
    <t>Valor Cláusula penal. (Digite la respuesta)</t>
  </si>
  <si>
    <t>Cláusula penal pecuniaria por incumplimiento total.</t>
  </si>
  <si>
    <t>Valor Cláusula penal o modo de estimarla. (Digite la respuesta)</t>
  </si>
  <si>
    <t>Se trata de un contrato: Que viene de un proceso declarado desierto, es un contrato inicial, modificación, otro sí, (Descríbalo en un breve párrafo).</t>
  </si>
  <si>
    <t>Si en anteriores oportunidades el proceso no se ha podido realizar o adjudicar, qué ajustes se realizaron.  (Descríbalo en un breve párrafo, en especial si es un contrato para recuperarse de un incumplimiento).</t>
  </si>
  <si>
    <t>Seleccione el tipo de persona con la que se celebrará el contrato.
(Seleccione de la lista desplegable).</t>
  </si>
  <si>
    <t>¿Quién estará a cargo del control de la ejecución de los contratos? (Seleccione de la lista desplegable, según matriz de criterios de complejidad para interventoría).</t>
  </si>
  <si>
    <t>CONTEXTO Y CONDICIONES JURÍDICAS Y LEGALES DEL CONTRATO</t>
  </si>
  <si>
    <t xml:space="preserve">Ley aplicable o jurisdicción del contrato. En un breve párrafo describa en qué país y estado tendrá por domicilio el contrato, y si esta sometido a un régimen de contratación privada, pública o mixta. </t>
  </si>
  <si>
    <t>Si el contrato se financia con recursos de banca multilateral (explique brevemente qué entidades proveen la financiación y a quién le corresponde la deuda; a TGI o al Contratista.</t>
  </si>
  <si>
    <t>Anote aquí otros aspectos jurídicos o legales que sean relevantes en su criterio.</t>
  </si>
  <si>
    <t>CONTEXTO Y CONDICIONES  - NORMATIVAS</t>
  </si>
  <si>
    <t>Describa si en el marco del contrato han instaurado nuevas normas, leyes, decretos, actos administrativos o políticas que deben ser observadas en el desarrollo del contrato.</t>
  </si>
  <si>
    <t>CONTEXTO Y CONDICIONES DE LAS OBLIGACIONES DEL CONTRATO</t>
  </si>
  <si>
    <t>Describa las obligaciones post contractuales tales como de calidad, estabilidad, garantía de servicio, buen funcionamiento, disposición final, etc.</t>
  </si>
  <si>
    <r>
      <t xml:space="preserve">Tipo de obligación (Seleccione de la lista desplegable). 
Obligación de resultado: </t>
    </r>
    <r>
      <rPr>
        <sz val="11"/>
        <color theme="1"/>
        <rFont val="Arial"/>
        <family val="2"/>
      </rPr>
      <t xml:space="preserve">El contratista se compromete al cumplimiento de un determinado objetivo, asegurando al contratante el logro de la consecuencia o resultado tenido en miras al contratar.
</t>
    </r>
    <r>
      <rPr>
        <b/>
        <sz val="11"/>
        <color theme="1"/>
        <rFont val="Arial"/>
        <family val="2"/>
      </rPr>
      <t xml:space="preserve">Obligación de medio:  </t>
    </r>
    <r>
      <rPr>
        <sz val="11"/>
        <color theme="1"/>
        <rFont val="Arial"/>
        <family val="2"/>
      </rPr>
      <t>El contratista compromete su actividad diligente que, razonablemente, tiende al logro del resultado esperado, pero éste no es asegurado ni prometido.</t>
    </r>
  </si>
  <si>
    <t>Si se requiere de licencias, permisos o trámites ante terceros tales como adquisición de predios, temas ambientales, reconocer derechos de autor o de terceros en general, permisos de manejo de tráfico, licencias de construcción, autorizaciones, traslados o intersección con redes de servicios públicos o de transporte de hidrocarburos y similares.  Descríbalo brevemente en un párrafo.</t>
  </si>
  <si>
    <t>CONTEXTO Y CONDICIONES PROVEEDORES</t>
  </si>
  <si>
    <t>¿En ejercicios de inteligencia de mercados se ha detectado un número plural de proveedores suficiente que permita contar con varias ofertas que cumplan con los mínimos habilitantes?.</t>
  </si>
  <si>
    <t>Las reglas de participación están abiertas para proveedores de origen nacional, extranjeros o ambos. (Descríbalo brevemente).</t>
  </si>
  <si>
    <t>Indique si se han tenido experiencias o desarrollos contractuales con los proveedores que podrían hacer una oferta.</t>
  </si>
  <si>
    <t>CONTEXTO Y CONDICIONES MACROECONÓMICAS</t>
  </si>
  <si>
    <t>¿De acuerdo al plazo del contrato se deben tener en cuenta las fluctuaciones del IPC (Índice de precios del consumidor), IPCP (Índice de precios de construcción pesada), USD(Dólar), SMMLV (Salario mínimo mensual legal vigente)?.</t>
  </si>
  <si>
    <t>¿Se deben tener en cuenta los cambios en precios de combustibles?.</t>
  </si>
  <si>
    <t>Los bienes y servicios que se requieren para ejecutar el contrato son de fácil consecución en el mercado, o se prevén fallos, defectos o externalidades de oferta y demanda.</t>
  </si>
  <si>
    <t>¿Se requieren trámites de importación o exportación?.</t>
  </si>
  <si>
    <t>¿Los países de origen de los bienes y servicios que se requieren, tienen alguna restricción para hacer despachos hacia Colombia debido a condiciones geopolíticas?.</t>
  </si>
  <si>
    <t>CONTEXTO Y CONDICIONES GEOGRÁFICAS Y DE ACCESO (solo para actividades y contratos en los que aplique)</t>
  </si>
  <si>
    <t>¿Cuál es la ubicación geográfica, donde se desarrollará el contrato?.
 (Describa brevemente el lugar, país, región, municipio, dirección, puntos de referencia).</t>
  </si>
  <si>
    <t>¿Qué tipo de lugar es?, despoblado, urbano, rural, otro. (Digite la respuesta).</t>
  </si>
  <si>
    <t>Describa las condiciones o estado de acceso al lugar: vías nacionales, regionales, vías secundarias, zonas con acceso fluvial o marítimo. 
(Solo si es relevante para el proceso de contratación).</t>
  </si>
  <si>
    <t>¿En el lugar hay fácil acceso para ingresar materiales, bienes, insumos, maquinaria, equipos y en general aquello que se requiere para el desarrollo y cumplimiento de las obligaciones contractuales? (Digite la respuesta).</t>
  </si>
  <si>
    <t>CONTEXTO Y CONDICIONES OPERATIVAS (solo para actividades y contratos en los que aplique)</t>
  </si>
  <si>
    <t>Describa si se tienen demoliciones previstas, y qué tipo de demolición se utilizará en el proyecto.</t>
  </si>
  <si>
    <t>¿Hay propiedades adyacentes?.</t>
  </si>
  <si>
    <t>¿Posterior a la demolición quedan predios colindantes?.</t>
  </si>
  <si>
    <t>Describa que tipo de propiedades o lugares se encuentran cerca del proyecto (Casas o edificios, Iglesias, comercio, clínicas u hospitales, estaciones de servicio de combustible, bodegas).</t>
  </si>
  <si>
    <t>Describa si a raíz de la ejecución del contrato se van a ver afectadas vías y espacios públicos.</t>
  </si>
  <si>
    <t>Diseños ¿Quién es el responsable de construir y entregar los diseños?.
(Digite la respuesta).</t>
  </si>
  <si>
    <t>Identifique y describa brevemente el nivel de ingeniería con el que se cuenta para adelantar el proceso de contratación (primaria, secundaria, básica, de detalle).</t>
  </si>
  <si>
    <t>¿Cómo se resolvería alguna incompatibilidad que se encuentre en el diseño con respecto a la realidad? (Digite la respuesta).</t>
  </si>
  <si>
    <t>¿Quién hace los ajustes del diseño, si llegase a presentarse una necesidad? (Digite la respuesta).</t>
  </si>
  <si>
    <t>¿Quién corre con los costos de modificar eventualmente los diseños? 
(Digite la respuesta).</t>
  </si>
  <si>
    <t>CONTEXTO Y CONDICIONES - GESTIÓN AMBIENTAL (solo para actividades y contratos en los que aplique)</t>
  </si>
  <si>
    <t>Describa si se requiere licencia(s) o permiso(s) ambiental y mencione quién esta a cargo o es el responsable de tramitar la obtención de estas.</t>
  </si>
  <si>
    <t>Describa quién sería el responsable de realizar y tramitar la modificación de las licencias / permisos.</t>
  </si>
  <si>
    <t>Si hay lugar a que puedan darse compensaciones a cargo del contratista, descríbalas.</t>
  </si>
  <si>
    <t>Si hay lugar a que puedan darse compensaciones a cargo del contratante, descríbalas.</t>
  </si>
  <si>
    <t>Describa si se requiere intervenir cuerpos de agua.</t>
  </si>
  <si>
    <t>Describa si los trabajos pueden afectar individuos arbóreos, fauna o especies nativas.</t>
  </si>
  <si>
    <t>CONTEXTO Y CONDICIONES - ACTOS DE LA NATURALEZA (solo para actividades y contratos en los que aplique)</t>
  </si>
  <si>
    <t>Describa los posibles fenómenos geológicos previsibles que puedan afectar la ejecución del contrato si hay lugar a ello, respecto de la infraestructura que el contrato debe desarrollar.</t>
  </si>
  <si>
    <t>Describa los posibles fenómenos atmosféricos y climáticos previsibles que pueden afectar la ejecución del contrato, si hay lugar a ello, respecto de la infraestructura que el contrato debe desarrollar.</t>
  </si>
  <si>
    <t>Describa los posibles fenómenos hidrológicos previsibles que pueden afectar la ejecución del contrato, si hay lugar a ello, respecto de la infraestructura que el contrato debe desarrollar.</t>
  </si>
  <si>
    <t>CONTEXTO Y CONDICIONES - GESTIÓN PREDIAL / USO DE PREDIOS (solo para actividades y contratos en los que aplique)</t>
  </si>
  <si>
    <t>Describa el número de predios que se requieren para el proyecto.</t>
  </si>
  <si>
    <t>Describa el número de predios que deben adquirirse por el contratista y el número de predios que deben adquirirse por parte del contratante.</t>
  </si>
  <si>
    <t>Hay invasión o uso indebido de terceros en los predios que el proyecto requiere.</t>
  </si>
  <si>
    <t>CONTEXTO Y CONDICIONES SOCIALES Y POLÍTICAS (solo para actividades y contratos en los que aplique)</t>
  </si>
  <si>
    <t>Describa si el proyecto afecta comunidades protegidas como etnias, raizales indígenas, asociaciones de comerciantes o grupos de interés.</t>
  </si>
  <si>
    <t>¿El proyecto requiere trámites de consultas previas?.</t>
  </si>
  <si>
    <t>¿El proyecto prevé hacer socializaciones y comunicación estratégica con la comunidad?.</t>
  </si>
  <si>
    <t>Describa la actitud de la comunidad hacia el proyecto.</t>
  </si>
  <si>
    <t>Describa la condición política y los posibles efectos o actitud, que puedan tener los sectores políticos, en relación con el proyecto o contrato que se desea desarrollar. Considere posibles cambios de gobierno, nuevos sistemas de gobierno, nuevas políticas públicas, etc., que puedan impactar el contrato.</t>
  </si>
  <si>
    <t>CONTEXTO Y CONDICIONES DEL ORDEN PÚBLICO (solo para actividades y contratos en los que aplique)</t>
  </si>
  <si>
    <t>Describa el estado y las condiciones de orden público del lugar de ejecución del contrato ¿Hay protestas sociales, terrorismo, delincuencia?.</t>
  </si>
  <si>
    <t>CONTEXTO Y CONDICIONES DE INFRAESTRUCTURA PÚBLICA (solo para actividades y contratos en los que aplique)</t>
  </si>
  <si>
    <t>Describa las condiciones y disponibilidad de los servicios básicos, como energía, agua, gestión de residuos u otros que se requieran para la ejecución del contrato.</t>
  </si>
  <si>
    <t>CONTEXTO Y CONDICIONES  - GESTIÓN TECNOLOGÍA Y DATOS</t>
  </si>
  <si>
    <t>Describa el entorno tecnológico donde se desarrollará el contrato. ¿Hay disponibilidad y acceso a internet, datos, red de celular, servicios y sistemas de comunicación?.</t>
  </si>
  <si>
    <t>Describa si en el marco del contrato, operan y están disponibles los programas especializados, licencias de software, software para análisis geotécnicos, u otros que se requieren para la ejecución del contrato.</t>
  </si>
  <si>
    <t>Describa si se requiere el uso de drones, equipos de topografía, equipos especializados u  otros equipos tecnológicos para el desarrollo del contrato.</t>
  </si>
  <si>
    <t>CONTEXTO Y CONDICIONES RELACIONADAS CON VULNERACIÓN A LOS DERECHOS HUMANOS</t>
  </si>
  <si>
    <t>La comunidad del área de influencia directa del proyecto ha presentado en el último año quejas en proyectos anteriores? ¿De que tipo? ¿Cuántas?</t>
  </si>
  <si>
    <t>¿Cuales son los compromisos que puede adquirir TGI o el contratista frente a la comunidad?</t>
  </si>
  <si>
    <t xml:space="preserve"> ¿Existirá acompañamiento de la personería o de autoridades locales en el proceso de socialización?</t>
  </si>
  <si>
    <t>¿Se tiene una caracterización del entorno y mapeo de actores en donde se realizarán las actividades del proyecto/obras?</t>
  </si>
  <si>
    <t>¿Cuáles serán los impactos sociales (positivos y/o negativos ) que se espera tener durante la ejecución del proyecto?</t>
  </si>
  <si>
    <t>PARTICULARIDADES DE CONTRATOS MARCO</t>
  </si>
  <si>
    <t>Suscritos con varios contratistas, agotables a demanda.</t>
  </si>
  <si>
    <t>Suscrito con un único contratista, agotable por volumen u ordenes de servicio.</t>
  </si>
  <si>
    <t>Posibilidad de pagos parciales.</t>
  </si>
  <si>
    <t>INFORMACIÓN ADICIONAL</t>
  </si>
  <si>
    <t>En este campo podrá relacionar información adicional que es importante conocer para la gestión de riesgos, en caso de requerirse.</t>
  </si>
  <si>
    <t>Las siguientes tablas se autocompletarán automáticamente con los datos y valores diligenciados en la hoja de contexto. Tienen el propósito de mostrar los rangos y niveles de valoración de impacto y probabilidad para facilitar el análisis y valoración de cada riesgo identificado.</t>
  </si>
  <si>
    <t>ESCALA DE CRITERIOS DE PROBABILIDAD E IMPACTO - RIESGOS ADVERSOS - NEGATIVOS</t>
  </si>
  <si>
    <t>PLAZO DE EJECUCIÓN DEL CONTRATO
(IMPACTO EN DÍAS)</t>
  </si>
  <si>
    <t>ESCALA DE CRITERIOS DE PROBABILIDAD E IMPACTO - RIESGOS FAVORABLES - POSITIVOS</t>
  </si>
  <si>
    <r>
      <t>ALTO (15)</t>
    </r>
    <r>
      <rPr>
        <sz val="14"/>
        <color rgb="FF263B18"/>
        <rFont val="Arial"/>
        <family val="2"/>
      </rPr>
      <t xml:space="preserve"> +</t>
    </r>
  </si>
  <si>
    <t>Alto 
(4)</t>
  </si>
  <si>
    <r>
      <t>ALTO (12)</t>
    </r>
    <r>
      <rPr>
        <sz val="14"/>
        <color rgb="FF263B18"/>
        <rFont val="Arial"/>
        <family val="2"/>
      </rPr>
      <t xml:space="preserve"> +</t>
    </r>
  </si>
  <si>
    <r>
      <t>ALTO (16)</t>
    </r>
    <r>
      <rPr>
        <sz val="14"/>
        <color rgb="FF263B18"/>
        <rFont val="Arial"/>
        <family val="2"/>
      </rPr>
      <t xml:space="preserve"> +</t>
    </r>
  </si>
  <si>
    <t>Medio 
(3)</t>
  </si>
  <si>
    <t>Bajo 
(2)</t>
  </si>
  <si>
    <t>Modalidad de Selección</t>
  </si>
  <si>
    <t>Tipo de Contrato</t>
  </si>
  <si>
    <t>Clasificación en Matriz de Posición del Suministro</t>
  </si>
  <si>
    <t>Sistema de precios</t>
  </si>
  <si>
    <t>Generación de la contratación</t>
  </si>
  <si>
    <t>Persona vinculada</t>
  </si>
  <si>
    <t>Tipo Interventoría</t>
  </si>
  <si>
    <t>Tipo de obligación</t>
  </si>
  <si>
    <t>Ubicación Geográfica</t>
  </si>
  <si>
    <t>Interfaz otros Contratos</t>
  </si>
  <si>
    <t>Apropiación Diseños</t>
  </si>
  <si>
    <t>Licencias que se entregan</t>
  </si>
  <si>
    <t>Gestor licencias</t>
  </si>
  <si>
    <t>Tipo Demolición</t>
  </si>
  <si>
    <t xml:space="preserve">Solicitud de oferta directa </t>
  </si>
  <si>
    <t>-</t>
  </si>
  <si>
    <t>10 10-Contrato de Obra</t>
  </si>
  <si>
    <t>Estratégico</t>
  </si>
  <si>
    <t>Contrato a precios unitarios.</t>
  </si>
  <si>
    <t>Original inicial</t>
  </si>
  <si>
    <t>Persona natural</t>
  </si>
  <si>
    <t>Supervisión interna</t>
  </si>
  <si>
    <t>De medio</t>
  </si>
  <si>
    <t>No hay territorio físico</t>
  </si>
  <si>
    <t>Contrato único independiente</t>
  </si>
  <si>
    <t>Inmodificables</t>
  </si>
  <si>
    <t>Ambiental</t>
  </si>
  <si>
    <t>Contratista</t>
  </si>
  <si>
    <t>Manual</t>
  </si>
  <si>
    <t xml:space="preserve">Proceso competitivo abierto </t>
  </si>
  <si>
    <t>21 21-Consultoría (Interventoría)</t>
  </si>
  <si>
    <t>Cuello de botella</t>
  </si>
  <si>
    <t>Contrato a precio global.</t>
  </si>
  <si>
    <t>Modificación</t>
  </si>
  <si>
    <t>Persona jurídica</t>
  </si>
  <si>
    <t>Interventoría externa contratada</t>
  </si>
  <si>
    <t>De resultado</t>
  </si>
  <si>
    <t>Ambiente WEB</t>
  </si>
  <si>
    <t>Dependiente</t>
  </si>
  <si>
    <t>Adaptaciones</t>
  </si>
  <si>
    <t>Permisos ESP</t>
  </si>
  <si>
    <t>Contratante</t>
  </si>
  <si>
    <t>Fragmentación Mecánica</t>
  </si>
  <si>
    <t>Proceso competitivo cerrado</t>
  </si>
  <si>
    <t>22 22-Consultoría (Gerencia de Obra)</t>
  </si>
  <si>
    <t>Palanca</t>
  </si>
  <si>
    <t>Contrato con precios unitarios y precio global.</t>
  </si>
  <si>
    <t>Otrosí</t>
  </si>
  <si>
    <t>Persona natural o jurídica</t>
  </si>
  <si>
    <t>Dual (De medio y de resultado)</t>
  </si>
  <si>
    <t>Internacional</t>
  </si>
  <si>
    <t>Precedente</t>
  </si>
  <si>
    <t>Complementarlos</t>
  </si>
  <si>
    <t>Compartido</t>
  </si>
  <si>
    <t>Implosión</t>
  </si>
  <si>
    <t xml:space="preserve">Subasta electrónica o presencial </t>
  </si>
  <si>
    <t>23 23-Consultoría (Gerencia de Proyecto)</t>
  </si>
  <si>
    <t>Rutinario</t>
  </si>
  <si>
    <t>Precio único con bono de éxito.</t>
  </si>
  <si>
    <t>Consorcio</t>
  </si>
  <si>
    <t>Nacional</t>
  </si>
  <si>
    <t>Simultaneo</t>
  </si>
  <si>
    <t>Ajustes menores</t>
  </si>
  <si>
    <t>Impacto de bola</t>
  </si>
  <si>
    <t>24 24-Consultoría (Estudios y Diseños Técnicos)</t>
  </si>
  <si>
    <t>Sistema mixto de precios.</t>
  </si>
  <si>
    <t>Unión Temporal</t>
  </si>
  <si>
    <t>Regional</t>
  </si>
  <si>
    <t>Rescata otro Contrato</t>
  </si>
  <si>
    <t>Mix Manual - Mecánica</t>
  </si>
  <si>
    <t>25 25-Consultoría (Estudios de Prefactibilidad y Factibilidad)</t>
  </si>
  <si>
    <t>Urbano</t>
  </si>
  <si>
    <t>Empalme servicios</t>
  </si>
  <si>
    <t>N/A</t>
  </si>
  <si>
    <t>26 26-Consultoría (Asesoría Técnica)</t>
  </si>
  <si>
    <t>Rural</t>
  </si>
  <si>
    <t>Etapa inicial Proyecto</t>
  </si>
  <si>
    <t>29 29-Consultoría (Otros)</t>
  </si>
  <si>
    <t>Etapa Secuencial Proyecto</t>
  </si>
  <si>
    <t>30 30-Servicios de Mantenimiento y/o Reparación</t>
  </si>
  <si>
    <t>Etapa Final Proyecto</t>
  </si>
  <si>
    <t>31 31-Servicios Profesionales</t>
  </si>
  <si>
    <t>32 32-Servicios Artísticos</t>
  </si>
  <si>
    <t>33 33-Servicios Apoyo a la Gestión de la Entidad (servicios administrativos)</t>
  </si>
  <si>
    <t>34 34-Servicios Asistenciales de Salud</t>
  </si>
  <si>
    <t>35 35-Servicios de Comunicaciones</t>
  </si>
  <si>
    <t>36 36-Servicios de Edición</t>
  </si>
  <si>
    <t>37 37-Servicios de Impresión</t>
  </si>
  <si>
    <t>38 38-Servicios de Publicación</t>
  </si>
  <si>
    <t>39 39-Servicios de Capacitación</t>
  </si>
  <si>
    <t>40 40-Servicios de Outsourcing</t>
  </si>
  <si>
    <t>41 41-Desarrollo de Proyectos Culturales</t>
  </si>
  <si>
    <t>42 42-Suministro de Bienes en general</t>
  </si>
  <si>
    <t>43 43-Suministro de Servicio de Vigilancia</t>
  </si>
  <si>
    <t>44 44-Suministro de Servicio de Aseo</t>
  </si>
  <si>
    <t>45 45-Sumunistro de Alimentos</t>
  </si>
  <si>
    <t>46 46-Sumunistro de Medicamentos</t>
  </si>
  <si>
    <t>48 48-Otros Suministros</t>
  </si>
  <si>
    <t>49 49-Otros Servicios</t>
  </si>
  <si>
    <t>50 50-Servicios de Transporte</t>
  </si>
  <si>
    <t>51 51-Concesión (Administración de Bienes)</t>
  </si>
  <si>
    <t>52 52-Concesión (Servicios Públicos Domiciliarios)</t>
  </si>
  <si>
    <t>54 54-Concesión (Servicios de Salud)</t>
  </si>
  <si>
    <t>55 55-Concesión (Obra Pública)</t>
  </si>
  <si>
    <t>59 59-Concesión (Otros)</t>
  </si>
  <si>
    <t>61 61-Contrato de Fiducia o Encargo Fiduciario</t>
  </si>
  <si>
    <t>62 62-Contrato de Administración Profesional de Acciones</t>
  </si>
  <si>
    <t>63 63-Leasing</t>
  </si>
  <si>
    <t>65 65-Depósitos</t>
  </si>
  <si>
    <t>69 69-Otro tipo de contrato financiero</t>
  </si>
  <si>
    <t>71 71-Corretaje o intermediación de seguros</t>
  </si>
  <si>
    <t>72 72-Contrato de Seguros</t>
  </si>
  <si>
    <t>79 79-Otro tipo de contrato de seguros</t>
  </si>
  <si>
    <t>81 81-Administración y Custodia de Bonos del Programa</t>
  </si>
  <si>
    <t>84 84-Administración y Custodia de Valores</t>
  </si>
  <si>
    <t>86 86-Representación de tenedores de bonos</t>
  </si>
  <si>
    <t>99 99-Otros contratos de títulos valores</t>
  </si>
  <si>
    <t>119 119-Otros contratos de asociación</t>
  </si>
  <si>
    <t>121 121-Compraventa (Bienes Muebles)</t>
  </si>
  <si>
    <t>122 122-Compraventa (Bienes Inmuebles)</t>
  </si>
  <si>
    <t>131 131-Arrendamiento de bienes muebles</t>
  </si>
  <si>
    <t>132 132-Arrendamiento de bienes inmuebles</t>
  </si>
  <si>
    <t>133 133-Administración y enajenación de inmuebles</t>
  </si>
  <si>
    <t>161 161-Derechos de Autor o propiedad intelectual</t>
  </si>
  <si>
    <t>162 162-Derechos de propiedad industrial</t>
  </si>
  <si>
    <t>164 164-Transferencia de Tecnología</t>
  </si>
  <si>
    <t>169 169-Otro tipo de contrato de derechos de propiedad</t>
  </si>
  <si>
    <t>201 201-Convenio de Cooperación y Asistencia Técnica</t>
  </si>
  <si>
    <t>209 209-Otros contratos con organismos multilaterales</t>
  </si>
  <si>
    <t>211 211-Convenio Interadministrativo</t>
  </si>
  <si>
    <t>212 212-Convenio Interadministrativo de Cofinanciación</t>
  </si>
  <si>
    <t>213 213-Convenio Administrativo</t>
  </si>
  <si>
    <t>219 219-Otros tipo de convenios</t>
  </si>
  <si>
    <t>901 901-Permuta de bienes muebles</t>
  </si>
  <si>
    <t>903 903-Mandato</t>
  </si>
  <si>
    <t>904 904-Comodato</t>
  </si>
  <si>
    <t>906 906-Donación</t>
  </si>
  <si>
    <t>907 907-Cesión</t>
  </si>
  <si>
    <t>908 908-Aprovechamiento Económico (Deportes)</t>
  </si>
  <si>
    <t>909 909-Suscripciones, afiliaciones</t>
  </si>
  <si>
    <t>910 910-Contrato de adm/on. mantenimiento y aprovechamiento económico del espacio público.</t>
  </si>
  <si>
    <t>911 911-Contrato Interadministrativo</t>
  </si>
  <si>
    <t>912 912-Administracion de Recursos del Régimen Subsidiado</t>
  </si>
  <si>
    <t>999 999-Otro tipo de naturaleza de contratos</t>
  </si>
  <si>
    <t xml:space="preserve">Contrato EPC subestaciones </t>
  </si>
  <si>
    <t>Contrato de consultoría</t>
  </si>
  <si>
    <t xml:space="preserve">Contrato líneas de transmisión </t>
  </si>
  <si>
    <t>Contrato prestación de servicios</t>
  </si>
  <si>
    <t>Contrato de suministros</t>
  </si>
  <si>
    <t>Etapa Contractual</t>
  </si>
  <si>
    <t>Tipo de riesgo</t>
  </si>
  <si>
    <t>Nivel de probabilidad</t>
  </si>
  <si>
    <t>Niveles de impacto financiero</t>
  </si>
  <si>
    <t>Niveles de impacto plazo de ejecución contractual</t>
  </si>
  <si>
    <t>Niveles de impacto objeto contractual</t>
  </si>
  <si>
    <t>Niveles de impacto en los objetivos estratégicos.</t>
  </si>
  <si>
    <t>Asignación del riesgo</t>
  </si>
  <si>
    <t>Tipo de Tratamiento</t>
  </si>
  <si>
    <t>¿El tratamiento ataca a la probabilidad o al impacto?</t>
  </si>
  <si>
    <t>Disminución probabilidad</t>
  </si>
  <si>
    <t>Planeación</t>
  </si>
  <si>
    <t>Derechos Humanos</t>
  </si>
  <si>
    <t>Transportadora de Gas Internacional (TGI)</t>
  </si>
  <si>
    <t>Evitar el riesgo</t>
  </si>
  <si>
    <t>Probabilidad</t>
  </si>
  <si>
    <t>Selección</t>
  </si>
  <si>
    <t>Económico</t>
  </si>
  <si>
    <t>Retirar la fuente del riesgo</t>
  </si>
  <si>
    <t>Impacto</t>
  </si>
  <si>
    <t>Ejecución</t>
  </si>
  <si>
    <t>Comercial</t>
  </si>
  <si>
    <t>Aceptar el riesgo</t>
  </si>
  <si>
    <t>Probabilidad-impacto</t>
  </si>
  <si>
    <t>Terminación</t>
  </si>
  <si>
    <t>Tecnológico e Infraestructura pública</t>
  </si>
  <si>
    <t>Cambiar la probabilidad de ocurrencia del riesgo</t>
  </si>
  <si>
    <t>No aplica</t>
  </si>
  <si>
    <t>Disposición final</t>
  </si>
  <si>
    <t xml:space="preserve">Social y político </t>
  </si>
  <si>
    <t>Cambiar las consecuencias del riesgo</t>
  </si>
  <si>
    <t>Calidad o estabilidad</t>
  </si>
  <si>
    <t>Actos de la naturaleza</t>
  </si>
  <si>
    <t>Cambiar la probabilidad e impacto</t>
  </si>
  <si>
    <t>Hecho de las cosas</t>
  </si>
  <si>
    <t>Compartir el riesgo</t>
  </si>
  <si>
    <t>Operacional</t>
  </si>
  <si>
    <t>Escalar la decisión sobre el riesgo</t>
  </si>
  <si>
    <t>Financiero</t>
  </si>
  <si>
    <t>MUY ALTO
El contrato logrará el objetivo en la mayoría de los casos.</t>
  </si>
  <si>
    <t>Aprovechar la oportunidad</t>
  </si>
  <si>
    <t>Regulatorio y acciones legales</t>
  </si>
  <si>
    <t>ALTO
Se logrará el objetivo en 6 de cada 10 contratos aproximadamente.</t>
  </si>
  <si>
    <t xml:space="preserve">Compartir </t>
  </si>
  <si>
    <t>Reputacional</t>
  </si>
  <si>
    <t>MEDIO
Se logrará el objetivo en 4 de cada 10 contratos aproximadamente.</t>
  </si>
  <si>
    <t>Mejorar</t>
  </si>
  <si>
    <t>Corrupción y fraudes</t>
  </si>
  <si>
    <t>BAJO
Se logrará el objetivo en 2 de cada 10 contratos aproximadamente.</t>
  </si>
  <si>
    <t>MUY BAJO
No se logrará el objetivo en la mayoría de los contratos</t>
  </si>
  <si>
    <t>Escalar</t>
  </si>
  <si>
    <t>EXTREMO (+)</t>
  </si>
  <si>
    <t xml:space="preserve">PROBABILIDAD </t>
  </si>
  <si>
    <t>CALIFICACIÓN</t>
  </si>
  <si>
    <t>MODERADO (+)</t>
  </si>
  <si>
    <t>ALTO (+)</t>
  </si>
  <si>
    <t>BAJO (+)</t>
  </si>
  <si>
    <t>NO APLCIA</t>
  </si>
  <si>
    <t xml:space="preserve">BAJO </t>
  </si>
  <si>
    <t xml:space="preserve">MODERADO </t>
  </si>
  <si>
    <t>ALTO</t>
  </si>
  <si>
    <t>EXTREMO</t>
  </si>
  <si>
    <t>Objeto Contractual</t>
  </si>
  <si>
    <t>Fecha de elaboración de la matriz</t>
  </si>
  <si>
    <t>Contrato No.</t>
  </si>
  <si>
    <t>¿Qué tan probable es que el contrato logre el objetivo previsto?</t>
  </si>
  <si>
    <t>¿Qué nivel de impacto tiene el contrato en la Estrategia de TGI?</t>
  </si>
  <si>
    <t>Nivel de riesgo del contrato para la Estrategia</t>
  </si>
  <si>
    <t>(1) 
No. Riesgo</t>
  </si>
  <si>
    <t>(2)
Etapa Contractual</t>
  </si>
  <si>
    <t>(3) ¿Qué puede suceder?
(Riesgo)</t>
  </si>
  <si>
    <t>(4)
 ¿Cómo puede suceder?
(Causa(s))</t>
  </si>
  <si>
    <t>(5)
Descripción general de la consecuencia sobre el objeto contractual</t>
  </si>
  <si>
    <t>(6)
Tipo de riesgo</t>
  </si>
  <si>
    <t>(7)
Nivel de Probabilidad</t>
  </si>
  <si>
    <t xml:space="preserve">(8.a.)
Nivel de Consecuencia en valores financieros </t>
  </si>
  <si>
    <t>(8.b.)
Nivel de Consecuencia en el plazo de ejecución</t>
  </si>
  <si>
    <t>(8.c.)
Nivel de Consecuencia en el objeto contractual</t>
  </si>
  <si>
    <t>Menor valor</t>
  </si>
  <si>
    <t>Mayor valor</t>
  </si>
  <si>
    <t>Nivel</t>
  </si>
  <si>
    <t>(9)
Nivel de riesgo inherente</t>
  </si>
  <si>
    <t>(10)
Asignación
¿A quién se le asigna el riesgo?</t>
  </si>
  <si>
    <t>(11)
Tipo de tratamiento</t>
  </si>
  <si>
    <t>(12)
Descripción del tratamiento sugerido</t>
  </si>
  <si>
    <t>(13)
¿Qué variable del riesgo se impacta con el tratamiento sugerido?</t>
  </si>
  <si>
    <t>(14)
¿Cuántos niveles disminuye o aumenta en la escala?</t>
  </si>
  <si>
    <t>(15) 
Responsable de aplicar el tratamiento</t>
  </si>
  <si>
    <t>(16)
Nivel de Probabilidad</t>
  </si>
  <si>
    <t>Columnas de apoyo (calculo del nivel de impacto residual)</t>
  </si>
  <si>
    <t>(17)
Nivel de consecuencia</t>
  </si>
  <si>
    <t>Nivel de impacto</t>
  </si>
  <si>
    <t>(18)
Nivel de riesgo residual</t>
  </si>
  <si>
    <t>¿Qué nivel de impacto tiene el contrato en la Estrategia de Grupo Energía Bogotá?</t>
  </si>
  <si>
    <t>Fecha del seguimiento</t>
  </si>
  <si>
    <t>(19)
Observaciones del monitoreo</t>
  </si>
  <si>
    <t>x</t>
  </si>
  <si>
    <r>
      <t xml:space="preserve">GESTIÓN DE ABASTECIMIENTO
 </t>
    </r>
    <r>
      <rPr>
        <sz val="14"/>
        <color theme="1"/>
        <rFont val="Arial"/>
        <family val="2"/>
      </rPr>
      <t>Matriz de Riesgos Contractuales</t>
    </r>
  </si>
  <si>
    <r>
      <t xml:space="preserve">GESTIÓN DE ABASTECIMIENTO
</t>
    </r>
    <r>
      <rPr>
        <sz val="14"/>
        <color theme="1"/>
        <rFont val="Arial"/>
        <family val="2"/>
      </rPr>
      <t xml:space="preserve"> Matriz de Riesgos Contractuales</t>
    </r>
  </si>
  <si>
    <r>
      <t xml:space="preserve">GESTIÓN DE ABASTECIMIENTO
</t>
    </r>
    <r>
      <rPr>
        <sz val="11"/>
        <color theme="1"/>
        <rFont val="Arial"/>
        <family val="2"/>
      </rPr>
      <t xml:space="preserve"> Matriz de Riesgos Contractuales</t>
    </r>
  </si>
  <si>
    <t>Seleccione la probabilidad de la lista desplegable (La tabla es aplicable en la determinación de la probabilidad para riesgos positivos o favorables, como para riesgos negativos o adversos, como está definido en el manual de riesgos contractuales. La siguiente tabla presenta los niveles.</t>
  </si>
  <si>
    <t>Describir si este contrato interactúa con otros contratos - Interfaces (diferentes a la interventoría).</t>
  </si>
  <si>
    <r>
      <t xml:space="preserve">GESTIÓN DE ABASTECIMIENTO
</t>
    </r>
    <r>
      <rPr>
        <sz val="12"/>
        <color theme="1"/>
        <rFont val="Arial"/>
        <family val="2"/>
      </rPr>
      <t xml:space="preserve"> Matriz de Riesgos Contractuales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</si>
</sst>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 &quot;Meses&quot;"/>
    <numFmt numFmtId="165" formatCode="&quot;$&quot;\ #,##0"/>
    <numFmt numFmtId="166" formatCode="[$-F800]dddd\,\ mmmm\ dd\,\ yyyy"/>
  </numFmts>
  <fonts count="51" x14ac:knownFonts="1">
    <font>
      <sz val="11"/>
      <color theme="1"/>
      <name val="Arial"/>
      <family val="2"/>
    </font>
    <font>
      <sz val="11"/>
      <color theme="1"/>
      <name val="Arial"/>
      <family val="2"/>
    </font>
    <font>
      <b/>
      <sz val="11"/>
      <color theme="0"/>
      <name val="Arial"/>
      <family val="2"/>
    </font>
    <font>
      <b/>
      <sz val="11"/>
      <color theme="1"/>
      <name val="Arial"/>
      <family val="2"/>
    </font>
    <font>
      <sz val="11"/>
      <color theme="1"/>
      <name val="Calibri"/>
      <family val="2"/>
      <scheme val="minor"/>
    </font>
    <font>
      <b/>
      <sz val="10"/>
      <color theme="0"/>
      <name val="Arial"/>
      <family val="2"/>
    </font>
    <font>
      <b/>
      <sz val="10"/>
      <color theme="1"/>
      <name val="Arial"/>
      <family val="2"/>
    </font>
    <font>
      <sz val="10"/>
      <color theme="1"/>
      <name val="Arial"/>
      <family val="2"/>
    </font>
    <font>
      <i/>
      <sz val="10"/>
      <color theme="1"/>
      <name val="Arial"/>
      <family val="2"/>
    </font>
    <font>
      <b/>
      <sz val="10"/>
      <color rgb="FFFF0000"/>
      <name val="Arial"/>
      <family val="2"/>
    </font>
    <font>
      <b/>
      <sz val="12"/>
      <color rgb="FFFFFFFF"/>
      <name val="Arial"/>
      <family val="2"/>
    </font>
    <font>
      <sz val="10"/>
      <color rgb="FF000000"/>
      <name val="Arial"/>
      <family val="2"/>
    </font>
    <font>
      <sz val="9"/>
      <color rgb="FF000000"/>
      <name val="Arial"/>
      <family val="2"/>
    </font>
    <font>
      <sz val="9"/>
      <color theme="1"/>
      <name val="Arial"/>
      <family val="2"/>
    </font>
    <font>
      <b/>
      <sz val="9"/>
      <color rgb="FF000000"/>
      <name val="Arial"/>
      <family val="2"/>
    </font>
    <font>
      <sz val="8"/>
      <color theme="1"/>
      <name val="Arial"/>
      <family val="2"/>
    </font>
    <font>
      <sz val="7"/>
      <color theme="1"/>
      <name val="Arial"/>
      <family val="2"/>
    </font>
    <font>
      <sz val="9"/>
      <color rgb="FF538135"/>
      <name val="Arial"/>
      <family val="2"/>
    </font>
    <font>
      <sz val="9"/>
      <color rgb="FF4B752F"/>
      <name val="Arial"/>
      <family val="2"/>
    </font>
    <font>
      <sz val="9"/>
      <color rgb="FF263B18"/>
      <name val="Arial"/>
      <family val="2"/>
    </font>
    <font>
      <sz val="9"/>
      <color rgb="FF3C5D25"/>
      <name val="Arial"/>
      <family val="2"/>
    </font>
    <font>
      <b/>
      <sz val="10"/>
      <color rgb="FFFFFFFF"/>
      <name val="Arial"/>
      <family val="2"/>
    </font>
    <font>
      <sz val="10"/>
      <color rgb="FFFF0000"/>
      <name val="Arial"/>
      <family val="2"/>
    </font>
    <font>
      <b/>
      <sz val="11"/>
      <color rgb="FFFFFFFF"/>
      <name val="Arial"/>
      <family val="2"/>
    </font>
    <font>
      <sz val="10"/>
      <name val="Arial"/>
      <family val="2"/>
    </font>
    <font>
      <b/>
      <sz val="11"/>
      <color rgb="FFFF0000"/>
      <name val="Arial"/>
      <family val="2"/>
    </font>
    <font>
      <b/>
      <sz val="12"/>
      <color rgb="FF000000"/>
      <name val="Arial"/>
      <family val="2"/>
    </font>
    <font>
      <b/>
      <sz val="12"/>
      <color theme="1"/>
      <name val="Arial"/>
      <family val="2"/>
    </font>
    <font>
      <sz val="12"/>
      <color theme="1"/>
      <name val="Arial"/>
      <family val="2"/>
    </font>
    <font>
      <b/>
      <sz val="11"/>
      <name val="Arial"/>
      <family val="2"/>
    </font>
    <font>
      <i/>
      <sz val="11"/>
      <color theme="1"/>
      <name val="Arial"/>
      <family val="2"/>
    </font>
    <font>
      <b/>
      <sz val="12"/>
      <color rgb="FFFF0000"/>
      <name val="Arial"/>
      <family val="2"/>
    </font>
    <font>
      <b/>
      <sz val="16"/>
      <color theme="1"/>
      <name val="Arial"/>
      <family val="2"/>
    </font>
    <font>
      <b/>
      <sz val="11"/>
      <color rgb="FFFF0000"/>
      <name val="Calibri"/>
      <family val="2"/>
      <scheme val="minor"/>
    </font>
    <font>
      <b/>
      <sz val="14"/>
      <color theme="0"/>
      <name val="Arial"/>
      <family val="2"/>
    </font>
    <font>
      <b/>
      <sz val="14"/>
      <color theme="1"/>
      <name val="Arial"/>
      <family val="2"/>
    </font>
    <font>
      <sz val="14"/>
      <color rgb="FF538135"/>
      <name val="Arial"/>
      <family val="2"/>
    </font>
    <font>
      <sz val="14"/>
      <color rgb="FF4B752F"/>
      <name val="Arial"/>
      <family val="2"/>
    </font>
    <font>
      <sz val="14"/>
      <color rgb="FF263B18"/>
      <name val="Arial"/>
      <family val="2"/>
    </font>
    <font>
      <sz val="14"/>
      <color rgb="FF3C5D25"/>
      <name val="Arial"/>
      <family val="2"/>
    </font>
    <font>
      <b/>
      <sz val="14"/>
      <color rgb="FFFFFFFF"/>
      <name val="Arial"/>
      <family val="2"/>
    </font>
    <font>
      <b/>
      <sz val="11"/>
      <color theme="0"/>
      <name val="Calibri"/>
      <family val="2"/>
      <scheme val="minor"/>
    </font>
    <font>
      <u/>
      <sz val="11"/>
      <color theme="1"/>
      <name val="Calibri"/>
      <family val="2"/>
      <scheme val="minor"/>
    </font>
    <font>
      <b/>
      <u/>
      <sz val="11"/>
      <color theme="1"/>
      <name val="Calibri"/>
      <family val="2"/>
      <scheme val="minor"/>
    </font>
    <font>
      <sz val="10"/>
      <color rgb="FF3C5D25"/>
      <name val="Arial"/>
      <family val="2"/>
    </font>
    <font>
      <b/>
      <sz val="11"/>
      <color theme="1"/>
      <name val="Calibri"/>
      <family val="2"/>
      <scheme val="minor"/>
    </font>
    <font>
      <sz val="10"/>
      <color rgb="FF538135"/>
      <name val="Arial"/>
      <family val="2"/>
    </font>
    <font>
      <sz val="10"/>
      <color rgb="FF4B752F"/>
      <name val="Arial"/>
      <family val="2"/>
    </font>
    <font>
      <sz val="14"/>
      <color theme="1"/>
      <name val="Calibri"/>
      <family val="2"/>
      <scheme val="minor"/>
    </font>
    <font>
      <sz val="10"/>
      <color theme="1"/>
      <name val="Calibri"/>
      <family val="2"/>
      <scheme val="minor"/>
    </font>
    <font>
      <sz val="14"/>
      <color theme="1"/>
      <name val="Arial"/>
      <family val="2"/>
    </font>
  </fonts>
  <fills count="33">
    <fill>
      <patternFill patternType="none"/>
    </fill>
    <fill>
      <patternFill patternType="gray125"/>
    </fill>
    <fill>
      <patternFill patternType="solid">
        <fgColor theme="8" tint="0.59999389629810485"/>
        <bgColor indexed="64"/>
      </patternFill>
    </fill>
    <fill>
      <patternFill patternType="solid">
        <fgColor rgb="FF00A44A"/>
        <bgColor indexed="64"/>
      </patternFill>
    </fill>
    <fill>
      <patternFill patternType="solid">
        <fgColor theme="0"/>
        <bgColor indexed="64"/>
      </patternFill>
    </fill>
    <fill>
      <patternFill patternType="solid">
        <fgColor rgb="FF4472C4"/>
        <bgColor indexed="64"/>
      </patternFill>
    </fill>
    <fill>
      <patternFill patternType="solid">
        <fgColor rgb="FFB4C6E7"/>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222B35"/>
        <bgColor indexed="64"/>
      </patternFill>
    </fill>
    <fill>
      <patternFill patternType="solid">
        <fgColor rgb="FFC0DDAD"/>
        <bgColor indexed="64"/>
      </patternFill>
    </fill>
    <fill>
      <patternFill patternType="solid">
        <fgColor rgb="FFA4CE88"/>
        <bgColor indexed="64"/>
      </patternFill>
    </fill>
    <fill>
      <patternFill patternType="solid">
        <fgColor rgb="FF89BF65"/>
        <bgColor indexed="64"/>
      </patternFill>
    </fill>
    <fill>
      <patternFill patternType="solid">
        <fgColor rgb="FFE2EFD9"/>
        <bgColor indexed="64"/>
      </patternFill>
    </fill>
    <fill>
      <patternFill patternType="solid">
        <fgColor rgb="FFD9E2F3"/>
        <bgColor indexed="64"/>
      </patternFill>
    </fill>
    <fill>
      <patternFill patternType="solid">
        <fgColor rgb="FF00FF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F6D6D"/>
        <bgColor indexed="64"/>
      </patternFill>
    </fill>
    <fill>
      <patternFill patternType="solid">
        <fgColor rgb="FF69FF69"/>
        <bgColor indexed="64"/>
      </patternFill>
    </fill>
    <fill>
      <patternFill patternType="solid">
        <fgColor theme="0" tint="-4.9989318521683403E-2"/>
        <bgColor indexed="64"/>
      </patternFill>
    </fill>
    <fill>
      <patternFill patternType="solid">
        <fgColor rgb="FFFEC200"/>
        <bgColor indexed="64"/>
      </patternFill>
    </fill>
    <fill>
      <patternFill patternType="solid">
        <fgColor rgb="FF69D969"/>
        <bgColor indexed="64"/>
      </patternFill>
    </fill>
    <fill>
      <patternFill patternType="solid">
        <fgColor rgb="FF002060"/>
        <bgColor indexed="64"/>
      </patternFill>
    </fill>
    <fill>
      <patternFill patternType="solid">
        <fgColor rgb="FF009200"/>
        <bgColor indexed="64"/>
      </patternFill>
    </fill>
    <fill>
      <patternFill patternType="solid">
        <fgColor theme="0" tint="-0.14999847407452621"/>
        <bgColor indexed="64"/>
      </patternFill>
    </fill>
    <fill>
      <patternFill patternType="solid">
        <fgColor rgb="FF002060"/>
        <bgColor theme="4"/>
      </patternFill>
    </fill>
    <fill>
      <patternFill patternType="solid">
        <fgColor theme="4" tint="0.79998168889431442"/>
        <bgColor theme="4"/>
      </patternFill>
    </fill>
    <fill>
      <patternFill patternType="solid">
        <fgColor rgb="FFCBA9E5"/>
        <bgColor indexed="64"/>
      </patternFill>
    </fill>
    <fill>
      <patternFill patternType="solid">
        <fgColor rgb="FFA162D0"/>
        <bgColor indexed="64"/>
      </patternFill>
    </fill>
    <fill>
      <patternFill patternType="solid">
        <fgColor theme="9" tint="0.59999389629810485"/>
        <bgColor indexed="64"/>
      </patternFill>
    </fill>
    <fill>
      <patternFill patternType="solid">
        <fgColor rgb="FFD1E4F3"/>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ck">
        <color theme="0"/>
      </left>
      <right style="thick">
        <color theme="0"/>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1" tint="4.9989318521683403E-2"/>
      </left>
      <right style="medium">
        <color indexed="64"/>
      </right>
      <top style="hair">
        <color theme="1" tint="4.9989318521683403E-2"/>
      </top>
      <bottom style="hair">
        <color theme="1" tint="4.9989318521683403E-2"/>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top style="medium">
        <color indexed="64"/>
      </top>
      <bottom style="medium">
        <color indexed="64"/>
      </bottom>
      <diagonal/>
    </border>
    <border>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top style="medium">
        <color indexed="64"/>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style="hair">
        <color theme="1" tint="4.9989318521683403E-2"/>
      </right>
      <top style="medium">
        <color indexed="64"/>
      </top>
      <bottom style="hair">
        <color theme="1" tint="4.9989318521683403E-2"/>
      </bottom>
      <diagonal/>
    </border>
    <border>
      <left style="hair">
        <color theme="1" tint="4.9989318521683403E-2"/>
      </left>
      <right style="hair">
        <color theme="1" tint="4.9989318521683403E-2"/>
      </right>
      <top style="medium">
        <color indexed="64"/>
      </top>
      <bottom/>
      <diagonal/>
    </border>
    <border>
      <left style="hair">
        <color theme="1" tint="4.9989318521683403E-2"/>
      </left>
      <right style="hair">
        <color theme="1" tint="4.9989318521683403E-2"/>
      </right>
      <top style="medium">
        <color indexed="64"/>
      </top>
      <bottom style="hair">
        <color theme="1" tint="4.9989318521683403E-2"/>
      </bottom>
      <diagonal/>
    </border>
    <border>
      <left style="hair">
        <color theme="1" tint="4.9989318521683403E-2"/>
      </left>
      <right style="medium">
        <color indexed="64"/>
      </right>
      <top style="medium">
        <color indexed="64"/>
      </top>
      <bottom style="hair">
        <color theme="1" tint="4.9989318521683403E-2"/>
      </bottom>
      <diagonal/>
    </border>
    <border>
      <left style="medium">
        <color indexed="64"/>
      </left>
      <right style="hair">
        <color theme="1" tint="4.9989318521683403E-2"/>
      </right>
      <top style="hair">
        <color theme="1" tint="4.9989318521683403E-2"/>
      </top>
      <bottom style="hair">
        <color theme="1" tint="4.9989318521683403E-2"/>
      </bottom>
      <diagonal/>
    </border>
    <border>
      <left style="hair">
        <color theme="1" tint="4.9989318521683403E-2"/>
      </left>
      <right style="hair">
        <color theme="1" tint="4.9989318521683403E-2"/>
      </right>
      <top style="hair">
        <color theme="1" tint="4.9989318521683403E-2"/>
      </top>
      <bottom style="hair">
        <color theme="1" tint="4.9989318521683403E-2"/>
      </bottom>
      <diagonal/>
    </border>
    <border>
      <left style="hair">
        <color theme="1" tint="4.9989318521683403E-2"/>
      </left>
      <right style="hair">
        <color theme="1" tint="4.9989318521683403E-2"/>
      </right>
      <top/>
      <bottom style="hair">
        <color theme="1" tint="4.9989318521683403E-2"/>
      </bottom>
      <diagonal/>
    </border>
    <border>
      <left style="hair">
        <color theme="1" tint="4.9989318521683403E-2"/>
      </left>
      <right style="hair">
        <color theme="1" tint="4.9989318521683403E-2"/>
      </right>
      <top style="hair">
        <color theme="1" tint="4.9989318521683403E-2"/>
      </top>
      <bottom/>
      <diagonal/>
    </border>
    <border>
      <left style="hair">
        <color theme="1" tint="4.9989318521683403E-2"/>
      </left>
      <right style="medium">
        <color indexed="64"/>
      </right>
      <top/>
      <bottom style="hair">
        <color theme="1" tint="4.9989318521683403E-2"/>
      </bottom>
      <diagonal/>
    </border>
    <border>
      <left style="hair">
        <color theme="1" tint="4.9989318521683403E-2"/>
      </left>
      <right style="hair">
        <color theme="1" tint="4.9989318521683403E-2"/>
      </right>
      <top/>
      <bottom/>
      <diagonal/>
    </border>
    <border>
      <left style="medium">
        <color indexed="64"/>
      </left>
      <right style="hair">
        <color theme="1" tint="4.9989318521683403E-2"/>
      </right>
      <top style="hair">
        <color theme="1" tint="4.9989318521683403E-2"/>
      </top>
      <bottom style="hair">
        <color indexed="64"/>
      </bottom>
      <diagonal/>
    </border>
    <border>
      <left style="medium">
        <color indexed="64"/>
      </left>
      <right style="hair">
        <color theme="1" tint="4.9989318521683403E-2"/>
      </right>
      <top style="hair">
        <color indexed="64"/>
      </top>
      <bottom style="hair">
        <color indexed="64"/>
      </bottom>
      <diagonal/>
    </border>
    <border>
      <left style="medium">
        <color indexed="64"/>
      </left>
      <right style="hair">
        <color theme="1" tint="4.9989318521683403E-2"/>
      </right>
      <top style="hair">
        <color indexed="64"/>
      </top>
      <bottom style="hair">
        <color theme="1" tint="4.9989318521683403E-2"/>
      </bottom>
      <diagonal/>
    </border>
    <border>
      <left style="medium">
        <color indexed="64"/>
      </left>
      <right style="hair">
        <color theme="1" tint="4.9989318521683403E-2"/>
      </right>
      <top style="hair">
        <color theme="1" tint="4.9989318521683403E-2"/>
      </top>
      <bottom style="medium">
        <color indexed="64"/>
      </bottom>
      <diagonal/>
    </border>
    <border>
      <left style="hair">
        <color theme="1" tint="4.9989318521683403E-2"/>
      </left>
      <right style="hair">
        <color theme="1" tint="4.9989318521683403E-2"/>
      </right>
      <top style="hair">
        <color theme="1" tint="4.9989318521683403E-2"/>
      </top>
      <bottom style="medium">
        <color indexed="64"/>
      </bottom>
      <diagonal/>
    </border>
    <border>
      <left style="hair">
        <color theme="1" tint="4.9989318521683403E-2"/>
      </left>
      <right style="hair">
        <color theme="1" tint="4.9989318521683403E-2"/>
      </right>
      <top/>
      <bottom style="medium">
        <color indexed="64"/>
      </bottom>
      <diagonal/>
    </border>
    <border>
      <left style="hair">
        <color theme="1" tint="4.9989318521683403E-2"/>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theme="0"/>
      </right>
      <top style="medium">
        <color indexed="64"/>
      </top>
      <bottom/>
      <diagonal/>
    </border>
    <border>
      <left style="hair">
        <color theme="1" tint="4.9989318521683403E-2"/>
      </left>
      <right/>
      <top style="medium">
        <color indexed="64"/>
      </top>
      <bottom style="hair">
        <color theme="1" tint="4.9989318521683403E-2"/>
      </bottom>
      <diagonal/>
    </border>
    <border>
      <left/>
      <right style="medium">
        <color indexed="64"/>
      </right>
      <top style="medium">
        <color indexed="64"/>
      </top>
      <bottom style="hair">
        <color theme="1" tint="4.9989318521683403E-2"/>
      </bottom>
      <diagonal/>
    </border>
    <border>
      <left style="hair">
        <color theme="1" tint="4.9989318521683403E-2"/>
      </left>
      <right/>
      <top style="hair">
        <color theme="1" tint="4.9989318521683403E-2"/>
      </top>
      <bottom style="hair">
        <color theme="1" tint="4.9989318521683403E-2"/>
      </bottom>
      <diagonal/>
    </border>
    <border>
      <left/>
      <right style="medium">
        <color indexed="64"/>
      </right>
      <top style="hair">
        <color theme="1" tint="4.9989318521683403E-2"/>
      </top>
      <bottom style="hair">
        <color theme="1" tint="4.9989318521683403E-2"/>
      </bottom>
      <diagonal/>
    </border>
    <border>
      <left style="hair">
        <color theme="1" tint="4.9989318521683403E-2"/>
      </left>
      <right/>
      <top style="hair">
        <color theme="1" tint="4.9989318521683403E-2"/>
      </top>
      <bottom style="medium">
        <color indexed="64"/>
      </bottom>
      <diagonal/>
    </border>
    <border>
      <left/>
      <right style="medium">
        <color indexed="64"/>
      </right>
      <top style="hair">
        <color theme="1" tint="4.9989318521683403E-2"/>
      </top>
      <bottom style="medium">
        <color indexed="64"/>
      </bottom>
      <diagonal/>
    </border>
  </borders>
  <cellStyleXfs count="3">
    <xf numFmtId="0" fontId="0" fillId="0" borderId="0"/>
    <xf numFmtId="0" fontId="4" fillId="0" borderId="0"/>
    <xf numFmtId="44" fontId="4" fillId="0" borderId="0" applyFont="0" applyFill="0" applyBorder="0" applyAlignment="0" applyProtection="0"/>
  </cellStyleXfs>
  <cellXfs count="494">
    <xf numFmtId="0" fontId="0" fillId="0" borderId="0" xfId="0"/>
    <xf numFmtId="0" fontId="4" fillId="0" borderId="0" xfId="1"/>
    <xf numFmtId="0" fontId="4" fillId="0" borderId="16" xfId="1" applyBorder="1"/>
    <xf numFmtId="0" fontId="7" fillId="0" borderId="0" xfId="1" applyFont="1"/>
    <xf numFmtId="0" fontId="4" fillId="0" borderId="17" xfId="1" applyBorder="1"/>
    <xf numFmtId="0" fontId="2" fillId="0" borderId="16" xfId="1" applyFont="1" applyBorder="1" applyAlignment="1">
      <alignment vertical="center" wrapText="1"/>
    </xf>
    <xf numFmtId="0" fontId="2" fillId="0" borderId="17" xfId="1" applyFont="1" applyBorder="1" applyAlignment="1">
      <alignment vertical="center" wrapText="1"/>
    </xf>
    <xf numFmtId="0" fontId="2" fillId="0" borderId="0" xfId="1" applyFont="1" applyAlignment="1">
      <alignment vertical="center" wrapText="1"/>
    </xf>
    <xf numFmtId="0" fontId="15" fillId="0" borderId="12" xfId="1" applyFont="1" applyBorder="1" applyAlignment="1">
      <alignment horizontal="center" vertical="center" wrapText="1"/>
    </xf>
    <xf numFmtId="0" fontId="7" fillId="0" borderId="14" xfId="1" applyFont="1" applyBorder="1" applyAlignment="1">
      <alignment horizontal="justify" vertical="center" wrapText="1"/>
    </xf>
    <xf numFmtId="0" fontId="7" fillId="0" borderId="15" xfId="1" applyFont="1" applyBorder="1" applyAlignment="1">
      <alignment horizontal="justify" vertical="center" wrapText="1"/>
    </xf>
    <xf numFmtId="0" fontId="7" fillId="0" borderId="16" xfId="1" applyFont="1" applyBorder="1" applyAlignment="1">
      <alignment vertical="center" wrapText="1"/>
    </xf>
    <xf numFmtId="0" fontId="7" fillId="0" borderId="0" xfId="1" applyFont="1" applyAlignment="1">
      <alignment vertical="center" wrapText="1"/>
    </xf>
    <xf numFmtId="0" fontId="7" fillId="0" borderId="17" xfId="1" applyFont="1" applyBorder="1" applyAlignment="1">
      <alignment vertical="center" wrapText="1"/>
    </xf>
    <xf numFmtId="0" fontId="7" fillId="0" borderId="18" xfId="1" applyFont="1" applyBorder="1" applyAlignment="1">
      <alignment vertical="center" wrapText="1"/>
    </xf>
    <xf numFmtId="0" fontId="7" fillId="0" borderId="19" xfId="1" applyFont="1" applyBorder="1" applyAlignment="1">
      <alignment vertical="center" wrapText="1"/>
    </xf>
    <xf numFmtId="0" fontId="7" fillId="0" borderId="20" xfId="1" applyFont="1" applyBorder="1" applyAlignment="1">
      <alignment vertical="center" wrapText="1"/>
    </xf>
    <xf numFmtId="0" fontId="13" fillId="4" borderId="12" xfId="1" applyFont="1" applyFill="1" applyBorder="1" applyAlignment="1">
      <alignment horizontal="center" vertical="center" wrapText="1"/>
    </xf>
    <xf numFmtId="0" fontId="3" fillId="0" borderId="0" xfId="1" applyFont="1" applyAlignment="1">
      <alignment horizontal="center" vertical="center" wrapText="1"/>
    </xf>
    <xf numFmtId="0" fontId="13" fillId="0" borderId="0" xfId="1" applyFont="1" applyAlignment="1">
      <alignment horizontal="center" vertical="center" wrapText="1"/>
    </xf>
    <xf numFmtId="0" fontId="7" fillId="0" borderId="0" xfId="1" applyFont="1" applyAlignment="1">
      <alignment horizontal="left" vertical="center" wrapText="1"/>
    </xf>
    <xf numFmtId="0" fontId="4" fillId="4" borderId="0" xfId="1" applyFill="1"/>
    <xf numFmtId="0" fontId="4" fillId="0" borderId="0" xfId="1" applyAlignment="1">
      <alignment vertical="center"/>
    </xf>
    <xf numFmtId="0" fontId="1" fillId="0" borderId="0" xfId="1" applyFont="1" applyAlignment="1">
      <alignment vertical="center" wrapText="1"/>
    </xf>
    <xf numFmtId="0" fontId="7" fillId="0" borderId="0" xfId="1" applyFont="1" applyAlignment="1">
      <alignment horizontal="left" vertical="center"/>
    </xf>
    <xf numFmtId="0" fontId="2" fillId="3" borderId="28" xfId="1" applyFont="1" applyFill="1" applyBorder="1" applyAlignment="1">
      <alignment horizontal="center" vertical="center" wrapText="1"/>
    </xf>
    <xf numFmtId="0" fontId="2" fillId="3" borderId="29" xfId="1" applyFont="1" applyFill="1" applyBorder="1" applyAlignment="1">
      <alignment horizontal="center" vertical="center"/>
    </xf>
    <xf numFmtId="0" fontId="1" fillId="0" borderId="0" xfId="1" applyFont="1"/>
    <xf numFmtId="0" fontId="3" fillId="4" borderId="31" xfId="1" applyFont="1" applyFill="1" applyBorder="1" applyAlignment="1">
      <alignment vertical="center" wrapText="1"/>
    </xf>
    <xf numFmtId="0" fontId="7" fillId="0" borderId="29" xfId="1" applyFont="1" applyBorder="1" applyAlignment="1">
      <alignment horizontal="left" vertical="center"/>
    </xf>
    <xf numFmtId="0" fontId="7" fillId="0" borderId="29" xfId="1" applyFont="1" applyBorder="1" applyAlignment="1">
      <alignment horizontal="left" vertical="center" wrapText="1"/>
    </xf>
    <xf numFmtId="14" fontId="7" fillId="4" borderId="29" xfId="1" applyNumberFormat="1" applyFont="1" applyFill="1" applyBorder="1" applyAlignment="1">
      <alignment horizontal="left" vertical="center"/>
    </xf>
    <xf numFmtId="164" fontId="7" fillId="0" borderId="29" xfId="1" applyNumberFormat="1" applyFont="1" applyBorder="1" applyAlignment="1">
      <alignment horizontal="left" vertical="center"/>
    </xf>
    <xf numFmtId="164" fontId="7" fillId="0" borderId="29" xfId="1" applyNumberFormat="1" applyFont="1" applyBorder="1" applyAlignment="1">
      <alignment horizontal="left" vertical="center" wrapText="1"/>
    </xf>
    <xf numFmtId="165" fontId="7" fillId="0" borderId="29" xfId="2" applyNumberFormat="1" applyFont="1" applyFill="1" applyBorder="1" applyAlignment="1">
      <alignment horizontal="left" vertical="center"/>
    </xf>
    <xf numFmtId="165" fontId="7" fillId="0" borderId="29" xfId="1" applyNumberFormat="1" applyFont="1" applyBorder="1" applyAlignment="1">
      <alignment horizontal="left" vertical="center"/>
    </xf>
    <xf numFmtId="165" fontId="7" fillId="0" borderId="29" xfId="2" applyNumberFormat="1" applyFont="1" applyBorder="1" applyAlignment="1">
      <alignment horizontal="left" vertical="center" wrapText="1"/>
    </xf>
    <xf numFmtId="0" fontId="30" fillId="0" borderId="28" xfId="1" applyFont="1" applyBorder="1" applyAlignment="1">
      <alignment horizontal="left" vertical="center" wrapText="1" indent="4"/>
    </xf>
    <xf numFmtId="165" fontId="7" fillId="0" borderId="29" xfId="2" applyNumberFormat="1" applyFont="1" applyBorder="1" applyAlignment="1">
      <alignment horizontal="left" vertical="center"/>
    </xf>
    <xf numFmtId="9" fontId="7" fillId="0" borderId="29" xfId="1" applyNumberFormat="1" applyFont="1" applyBorder="1" applyAlignment="1">
      <alignment horizontal="left" vertical="center"/>
    </xf>
    <xf numFmtId="0" fontId="30" fillId="4" borderId="28" xfId="1" applyFont="1" applyFill="1" applyBorder="1" applyAlignment="1">
      <alignment horizontal="left" vertical="center" wrapText="1" indent="2"/>
    </xf>
    <xf numFmtId="0" fontId="1" fillId="0" borderId="4" xfId="1" applyFont="1" applyBorder="1" applyAlignment="1">
      <alignment vertical="center" wrapText="1"/>
    </xf>
    <xf numFmtId="0" fontId="7" fillId="0" borderId="30" xfId="1" applyFont="1" applyBorder="1" applyAlignment="1">
      <alignment horizontal="left" vertical="center" wrapText="1"/>
    </xf>
    <xf numFmtId="0" fontId="7" fillId="0" borderId="30" xfId="1" applyFont="1" applyBorder="1" applyAlignment="1">
      <alignment horizontal="left" vertical="center"/>
    </xf>
    <xf numFmtId="0" fontId="7" fillId="4" borderId="29" xfId="1" applyFont="1" applyFill="1" applyBorder="1" applyAlignment="1">
      <alignment horizontal="left" vertical="center"/>
    </xf>
    <xf numFmtId="0" fontId="22" fillId="0" borderId="29" xfId="1" applyFont="1" applyBorder="1" applyAlignment="1">
      <alignment horizontal="left" vertical="center" wrapText="1"/>
    </xf>
    <xf numFmtId="0" fontId="22" fillId="0" borderId="29" xfId="1" applyFont="1" applyBorder="1" applyAlignment="1">
      <alignment horizontal="left" vertical="center"/>
    </xf>
    <xf numFmtId="0" fontId="22" fillId="0" borderId="30" xfId="1" applyFont="1" applyBorder="1" applyAlignment="1">
      <alignment horizontal="left" vertical="center" wrapText="1"/>
    </xf>
    <xf numFmtId="0" fontId="7" fillId="0" borderId="33" xfId="1" applyFont="1" applyBorder="1" applyAlignment="1">
      <alignment horizontal="left" vertical="center"/>
    </xf>
    <xf numFmtId="0" fontId="7" fillId="0" borderId="35" xfId="1" applyFont="1" applyBorder="1" applyAlignment="1">
      <alignment horizontal="left" vertical="center"/>
    </xf>
    <xf numFmtId="0" fontId="4" fillId="0" borderId="1" xfId="1" applyBorder="1"/>
    <xf numFmtId="0" fontId="4" fillId="0" borderId="2" xfId="1" applyBorder="1"/>
    <xf numFmtId="0" fontId="3" fillId="0" borderId="0" xfId="1" applyFont="1" applyAlignment="1">
      <alignment vertical="center"/>
    </xf>
    <xf numFmtId="0" fontId="4" fillId="0" borderId="4" xfId="1" applyBorder="1"/>
    <xf numFmtId="0" fontId="4" fillId="0" borderId="6" xfId="1" applyBorder="1"/>
    <xf numFmtId="0" fontId="4" fillId="0" borderId="7" xfId="1" applyBorder="1"/>
    <xf numFmtId="0" fontId="33" fillId="0" borderId="16" xfId="1" applyFont="1" applyBorder="1" applyAlignment="1">
      <alignment horizontal="justify" vertical="center" wrapText="1"/>
    </xf>
    <xf numFmtId="0" fontId="33" fillId="0" borderId="0" xfId="1" applyFont="1" applyAlignment="1">
      <alignment horizontal="justify" vertical="center" wrapText="1"/>
    </xf>
    <xf numFmtId="0" fontId="33" fillId="0" borderId="17" xfId="1" applyFont="1" applyBorder="1" applyAlignment="1">
      <alignment horizontal="justify" vertical="center" wrapText="1"/>
    </xf>
    <xf numFmtId="0" fontId="1" fillId="4" borderId="12" xfId="1" applyFont="1" applyFill="1" applyBorder="1" applyAlignment="1">
      <alignment horizontal="center" vertical="center" wrapText="1"/>
    </xf>
    <xf numFmtId="0" fontId="1" fillId="4" borderId="12" xfId="1" applyFont="1" applyFill="1" applyBorder="1" applyAlignment="1">
      <alignment vertical="center" wrapText="1"/>
    </xf>
    <xf numFmtId="0" fontId="13" fillId="4" borderId="12" xfId="1" applyFont="1" applyFill="1" applyBorder="1" applyAlignment="1">
      <alignment horizontal="center" vertical="center"/>
    </xf>
    <xf numFmtId="165" fontId="13" fillId="4" borderId="12" xfId="1" applyNumberFormat="1" applyFont="1" applyFill="1" applyBorder="1" applyAlignment="1">
      <alignment horizontal="center" vertical="center"/>
    </xf>
    <xf numFmtId="1" fontId="28" fillId="4" borderId="12" xfId="1" applyNumberFormat="1" applyFont="1" applyFill="1" applyBorder="1" applyAlignment="1">
      <alignment horizontal="center" vertical="center"/>
    </xf>
    <xf numFmtId="0" fontId="1" fillId="0" borderId="12" xfId="1" applyFont="1" applyBorder="1" applyAlignment="1">
      <alignment horizontal="center" vertical="center" wrapText="1"/>
    </xf>
    <xf numFmtId="0" fontId="41" fillId="24" borderId="37" xfId="1" applyFont="1" applyFill="1" applyBorder="1" applyAlignment="1">
      <alignment horizontal="center" vertical="center" wrapText="1"/>
    </xf>
    <xf numFmtId="0" fontId="42" fillId="0" borderId="0" xfId="1" applyFont="1" applyAlignment="1">
      <alignment horizontal="center" vertical="center" wrapText="1"/>
    </xf>
    <xf numFmtId="0" fontId="43" fillId="0" borderId="0" xfId="1" applyFont="1" applyAlignment="1">
      <alignment horizontal="center" vertical="center" wrapText="1"/>
    </xf>
    <xf numFmtId="0" fontId="41" fillId="4" borderId="0" xfId="1" applyFont="1" applyFill="1" applyAlignment="1">
      <alignment horizontal="center" vertical="center" wrapText="1"/>
    </xf>
    <xf numFmtId="0" fontId="41" fillId="24" borderId="0" xfId="1" applyFont="1" applyFill="1" applyAlignment="1">
      <alignment horizontal="center" vertical="center" wrapText="1"/>
    </xf>
    <xf numFmtId="0" fontId="42" fillId="0" borderId="0" xfId="1" applyFont="1"/>
    <xf numFmtId="0" fontId="43" fillId="0" borderId="0" xfId="1" applyFont="1" applyAlignment="1">
      <alignment horizontal="left" vertical="center" wrapText="1"/>
    </xf>
    <xf numFmtId="0" fontId="41" fillId="25" borderId="37" xfId="1" applyFont="1" applyFill="1" applyBorder="1" applyAlignment="1">
      <alignment horizontal="center" vertical="center" wrapText="1"/>
    </xf>
    <xf numFmtId="0" fontId="4" fillId="0" borderId="38" xfId="1" applyBorder="1"/>
    <xf numFmtId="0" fontId="4" fillId="0" borderId="39" xfId="1" applyBorder="1"/>
    <xf numFmtId="0" fontId="4" fillId="0" borderId="39" xfId="1" applyBorder="1" applyAlignment="1">
      <alignment wrapText="1"/>
    </xf>
    <xf numFmtId="0" fontId="4" fillId="0" borderId="40" xfId="1" applyBorder="1"/>
    <xf numFmtId="0" fontId="4" fillId="0" borderId="39" xfId="1" quotePrefix="1" applyBorder="1"/>
    <xf numFmtId="0" fontId="4" fillId="0" borderId="41" xfId="1" applyBorder="1"/>
    <xf numFmtId="0" fontId="44" fillId="12" borderId="12" xfId="1" applyFont="1" applyFill="1" applyBorder="1" applyAlignment="1">
      <alignment horizontal="center" vertical="center" wrapText="1"/>
    </xf>
    <xf numFmtId="0" fontId="45" fillId="0" borderId="12" xfId="1" applyFont="1" applyBorder="1" applyAlignment="1">
      <alignment vertical="center"/>
    </xf>
    <xf numFmtId="0" fontId="4" fillId="0" borderId="12" xfId="1" applyBorder="1"/>
    <xf numFmtId="0" fontId="15" fillId="0" borderId="12" xfId="1" applyFont="1" applyBorder="1" applyAlignment="1">
      <alignment horizontal="left" vertical="center" wrapText="1"/>
    </xf>
    <xf numFmtId="0" fontId="46" fillId="10" borderId="12" xfId="1" applyFont="1" applyFill="1" applyBorder="1" applyAlignment="1">
      <alignment horizontal="center" vertical="center" wrapText="1"/>
    </xf>
    <xf numFmtId="0" fontId="47" fillId="11" borderId="12" xfId="1" applyFont="1" applyFill="1" applyBorder="1" applyAlignment="1">
      <alignment horizontal="center" vertical="center" wrapText="1"/>
    </xf>
    <xf numFmtId="0" fontId="46" fillId="13" borderId="12" xfId="1" applyFont="1" applyFill="1" applyBorder="1" applyAlignment="1">
      <alignment horizontal="center" vertical="center"/>
    </xf>
    <xf numFmtId="0" fontId="4" fillId="0" borderId="12" xfId="1" applyBorder="1" applyAlignment="1">
      <alignment wrapText="1"/>
    </xf>
    <xf numFmtId="0" fontId="7" fillId="0" borderId="42" xfId="1" applyFont="1" applyBorder="1" applyAlignment="1">
      <alignment horizontal="center" vertical="center"/>
    </xf>
    <xf numFmtId="0" fontId="6" fillId="15" borderId="12" xfId="1" applyFont="1" applyFill="1" applyBorder="1" applyAlignment="1">
      <alignment horizontal="center" vertical="center"/>
    </xf>
    <xf numFmtId="0" fontId="7" fillId="0" borderId="12" xfId="1" applyFont="1" applyBorder="1" applyAlignment="1">
      <alignment horizontal="center" vertical="center"/>
    </xf>
    <xf numFmtId="0" fontId="6" fillId="16" borderId="12" xfId="1" applyFont="1" applyFill="1" applyBorder="1" applyAlignment="1">
      <alignment horizontal="center" vertical="center"/>
    </xf>
    <xf numFmtId="0" fontId="6" fillId="17" borderId="12" xfId="1" applyFont="1" applyFill="1" applyBorder="1" applyAlignment="1">
      <alignment horizontal="center" vertical="center"/>
    </xf>
    <xf numFmtId="0" fontId="5" fillId="18" borderId="12" xfId="1" applyFont="1" applyFill="1" applyBorder="1" applyAlignment="1">
      <alignment horizontal="center" vertical="center"/>
    </xf>
    <xf numFmtId="49" fontId="4" fillId="0" borderId="0" xfId="1" applyNumberFormat="1"/>
    <xf numFmtId="0" fontId="4" fillId="0" borderId="1" xfId="1" applyBorder="1" applyAlignment="1">
      <alignment horizontal="center" vertical="center"/>
    </xf>
    <xf numFmtId="0" fontId="4" fillId="0" borderId="2" xfId="1" applyBorder="1" applyAlignment="1">
      <alignment horizontal="center" vertical="center"/>
    </xf>
    <xf numFmtId="0" fontId="4" fillId="0" borderId="2" xfId="1" applyBorder="1" applyAlignment="1">
      <alignment horizontal="center"/>
    </xf>
    <xf numFmtId="0" fontId="4" fillId="0" borderId="2" xfId="1" applyBorder="1" applyAlignment="1">
      <alignment horizontal="left" vertical="center"/>
    </xf>
    <xf numFmtId="1" fontId="4" fillId="0" borderId="2" xfId="1" applyNumberFormat="1" applyBorder="1" applyAlignment="1">
      <alignment horizontal="center" vertical="center"/>
    </xf>
    <xf numFmtId="0" fontId="4" fillId="0" borderId="3" xfId="1" applyBorder="1" applyAlignment="1">
      <alignment horizontal="center" vertical="center"/>
    </xf>
    <xf numFmtId="0" fontId="3" fillId="26" borderId="22" xfId="1" applyFont="1" applyFill="1" applyBorder="1" applyAlignment="1">
      <alignment horizontal="center" vertical="center" wrapText="1"/>
    </xf>
    <xf numFmtId="0" fontId="4" fillId="0" borderId="39" xfId="1" applyBorder="1" applyAlignment="1">
      <alignment horizontal="center" vertical="center" wrapText="1"/>
    </xf>
    <xf numFmtId="0" fontId="7" fillId="0" borderId="44" xfId="1" applyFont="1" applyBorder="1" applyAlignment="1">
      <alignment horizontal="center" vertical="center" wrapText="1"/>
    </xf>
    <xf numFmtId="0" fontId="3" fillId="26" borderId="22" xfId="1" applyFont="1" applyFill="1" applyBorder="1" applyAlignment="1">
      <alignment vertical="center" wrapText="1"/>
    </xf>
    <xf numFmtId="0" fontId="29" fillId="26" borderId="22" xfId="1" applyFont="1" applyFill="1" applyBorder="1" applyAlignment="1">
      <alignment horizontal="center" vertical="center" wrapText="1"/>
    </xf>
    <xf numFmtId="0" fontId="4" fillId="4" borderId="46" xfId="1" applyFill="1" applyBorder="1" applyAlignment="1">
      <alignment horizontal="center" vertical="center"/>
    </xf>
    <xf numFmtId="0" fontId="4" fillId="0" borderId="6" xfId="1" applyBorder="1" applyAlignment="1">
      <alignment horizontal="center" vertical="center"/>
    </xf>
    <xf numFmtId="0" fontId="4" fillId="0" borderId="7" xfId="1" applyBorder="1" applyAlignment="1">
      <alignment horizontal="center" vertical="center"/>
    </xf>
    <xf numFmtId="0" fontId="4" fillId="0" borderId="7" xfId="1" applyBorder="1" applyAlignment="1">
      <alignment horizontal="center"/>
    </xf>
    <xf numFmtId="0" fontId="4" fillId="0" borderId="7" xfId="1" applyBorder="1" applyAlignment="1">
      <alignment horizontal="left" vertical="center"/>
    </xf>
    <xf numFmtId="1" fontId="4" fillId="0" borderId="7" xfId="1" applyNumberFormat="1" applyBorder="1" applyAlignment="1">
      <alignment horizontal="center" vertical="center"/>
    </xf>
    <xf numFmtId="0" fontId="4" fillId="0" borderId="8" xfId="1" applyBorder="1" applyAlignment="1">
      <alignment horizontal="center" vertical="center"/>
    </xf>
    <xf numFmtId="0" fontId="6" fillId="28" borderId="53" xfId="1" applyFont="1" applyFill="1" applyBorder="1" applyAlignment="1">
      <alignment horizontal="center" vertical="center" wrapText="1"/>
    </xf>
    <xf numFmtId="0" fontId="6" fillId="28" borderId="54" xfId="1" applyFont="1" applyFill="1" applyBorder="1" applyAlignment="1">
      <alignment horizontal="center" vertical="center" wrapText="1"/>
    </xf>
    <xf numFmtId="0" fontId="6" fillId="29" borderId="54" xfId="1" applyFont="1" applyFill="1" applyBorder="1" applyAlignment="1">
      <alignment horizontal="center" vertical="center" wrapText="1"/>
    </xf>
    <xf numFmtId="0" fontId="6" fillId="30" borderId="49" xfId="1" applyFont="1" applyFill="1" applyBorder="1" applyAlignment="1">
      <alignment horizontal="center" vertical="center" wrapText="1"/>
    </xf>
    <xf numFmtId="0" fontId="6" fillId="31" borderId="54" xfId="1" applyFont="1" applyFill="1" applyBorder="1" applyAlignment="1">
      <alignment horizontal="center" vertical="center" wrapText="1"/>
    </xf>
    <xf numFmtId="0" fontId="6" fillId="30" borderId="55" xfId="1" applyFont="1" applyFill="1" applyBorder="1" applyAlignment="1">
      <alignment horizontal="center" vertical="center" wrapText="1"/>
    </xf>
    <xf numFmtId="0" fontId="7" fillId="32" borderId="56" xfId="1" applyFont="1" applyFill="1" applyBorder="1" applyAlignment="1">
      <alignment horizontal="center" vertical="center"/>
    </xf>
    <xf numFmtId="0" fontId="7" fillId="32" borderId="57" xfId="1" applyFont="1" applyFill="1" applyBorder="1" applyAlignment="1">
      <alignment horizontal="center" vertical="center"/>
    </xf>
    <xf numFmtId="0" fontId="7" fillId="32" borderId="58" xfId="1" applyFont="1" applyFill="1" applyBorder="1" applyAlignment="1">
      <alignment horizontal="left" vertical="center" wrapText="1"/>
    </xf>
    <xf numFmtId="0" fontId="7" fillId="32" borderId="57" xfId="1" applyFont="1" applyFill="1" applyBorder="1" applyAlignment="1">
      <alignment horizontal="left" vertical="center" wrapText="1"/>
    </xf>
    <xf numFmtId="0" fontId="7" fillId="32" borderId="58" xfId="1" applyFont="1" applyFill="1" applyBorder="1" applyAlignment="1">
      <alignment horizontal="center" vertical="center" wrapText="1"/>
    </xf>
    <xf numFmtId="0" fontId="7" fillId="32" borderId="58" xfId="1" applyFont="1" applyFill="1" applyBorder="1" applyAlignment="1">
      <alignment horizontal="center" vertical="center"/>
    </xf>
    <xf numFmtId="0" fontId="7" fillId="32" borderId="57" xfId="1" applyFont="1" applyFill="1" applyBorder="1" applyAlignment="1">
      <alignment horizontal="center" vertical="center" wrapText="1"/>
    </xf>
    <xf numFmtId="0" fontId="28" fillId="32" borderId="57" xfId="1" applyFont="1" applyFill="1" applyBorder="1" applyAlignment="1">
      <alignment horizontal="center" vertical="center" wrapText="1"/>
    </xf>
    <xf numFmtId="0" fontId="1" fillId="32" borderId="57" xfId="1" applyFont="1" applyFill="1" applyBorder="1" applyAlignment="1">
      <alignment horizontal="center" vertical="center" wrapText="1"/>
    </xf>
    <xf numFmtId="0" fontId="7" fillId="32" borderId="58" xfId="1" applyFont="1" applyFill="1" applyBorder="1" applyAlignment="1">
      <alignment horizontal="justify" vertical="center" wrapText="1"/>
    </xf>
    <xf numFmtId="0" fontId="1" fillId="32" borderId="57" xfId="1" applyFont="1" applyFill="1" applyBorder="1" applyAlignment="1">
      <alignment horizontal="center" vertical="center"/>
    </xf>
    <xf numFmtId="0" fontId="1" fillId="32" borderId="58" xfId="1" applyFont="1" applyFill="1" applyBorder="1" applyAlignment="1">
      <alignment horizontal="center" vertical="center" wrapText="1"/>
    </xf>
    <xf numFmtId="0" fontId="4" fillId="32" borderId="59" xfId="1" applyFill="1" applyBorder="1" applyAlignment="1">
      <alignment horizontal="center" vertical="center"/>
    </xf>
    <xf numFmtId="0" fontId="4" fillId="4" borderId="60" xfId="1" applyFill="1" applyBorder="1" applyAlignment="1">
      <alignment horizontal="center" vertical="center"/>
    </xf>
    <xf numFmtId="0" fontId="7" fillId="0" borderId="61" xfId="1" applyFont="1" applyBorder="1" applyAlignment="1">
      <alignment horizontal="center" vertical="center"/>
    </xf>
    <xf numFmtId="0" fontId="7" fillId="4" borderId="61" xfId="1" applyFont="1" applyFill="1" applyBorder="1" applyAlignment="1">
      <alignment vertical="center" wrapText="1"/>
    </xf>
    <xf numFmtId="0" fontId="7" fillId="0" borderId="61" xfId="1" applyFont="1" applyBorder="1" applyAlignment="1">
      <alignment horizontal="left" vertical="center" wrapText="1"/>
    </xf>
    <xf numFmtId="0" fontId="7" fillId="0" borderId="62" xfId="1" applyFont="1" applyBorder="1" applyAlignment="1">
      <alignment horizontal="left" vertical="center" wrapText="1"/>
    </xf>
    <xf numFmtId="0" fontId="7" fillId="0" borderId="62" xfId="1" applyFont="1" applyBorder="1" applyAlignment="1">
      <alignment horizontal="center" vertical="center" wrapText="1"/>
    </xf>
    <xf numFmtId="0" fontId="7" fillId="4" borderId="61" xfId="1" applyFont="1" applyFill="1" applyBorder="1" applyAlignment="1">
      <alignment horizontal="center" vertical="center"/>
    </xf>
    <xf numFmtId="0" fontId="7" fillId="4" borderId="61" xfId="1" applyFont="1" applyFill="1" applyBorder="1" applyAlignment="1">
      <alignment horizontal="center" vertical="center" wrapText="1"/>
    </xf>
    <xf numFmtId="0" fontId="7" fillId="4" borderId="62" xfId="1" applyFont="1" applyFill="1" applyBorder="1" applyAlignment="1">
      <alignment horizontal="center" vertical="center" wrapText="1"/>
    </xf>
    <xf numFmtId="0" fontId="28" fillId="4" borderId="61" xfId="1" applyFont="1" applyFill="1" applyBorder="1" applyAlignment="1">
      <alignment horizontal="center" vertical="center" wrapText="1"/>
    </xf>
    <xf numFmtId="0" fontId="1" fillId="4" borderId="61" xfId="1" applyFont="1" applyFill="1" applyBorder="1" applyAlignment="1">
      <alignment horizontal="center" vertical="center" wrapText="1"/>
    </xf>
    <xf numFmtId="0" fontId="7" fillId="4" borderId="61" xfId="1" applyFont="1" applyFill="1" applyBorder="1" applyAlignment="1">
      <alignment horizontal="justify" vertical="center"/>
    </xf>
    <xf numFmtId="0" fontId="7" fillId="4" borderId="63" xfId="1" applyFont="1" applyFill="1" applyBorder="1" applyAlignment="1">
      <alignment horizontal="center" vertical="center" wrapText="1"/>
    </xf>
    <xf numFmtId="0" fontId="1" fillId="4" borderId="61" xfId="1" applyFont="1" applyFill="1" applyBorder="1" applyAlignment="1">
      <alignment horizontal="center" vertical="center"/>
    </xf>
    <xf numFmtId="0" fontId="1" fillId="0" borderId="62" xfId="1" applyFont="1" applyBorder="1" applyAlignment="1">
      <alignment horizontal="center" vertical="center" wrapText="1"/>
    </xf>
    <xf numFmtId="0" fontId="4" fillId="0" borderId="64" xfId="1" applyBorder="1" applyAlignment="1">
      <alignment horizontal="center" vertical="center"/>
    </xf>
    <xf numFmtId="0" fontId="4" fillId="32" borderId="60" xfId="1" applyFill="1" applyBorder="1" applyAlignment="1">
      <alignment horizontal="center" vertical="center"/>
    </xf>
    <xf numFmtId="0" fontId="7" fillId="32" borderId="65" xfId="1" applyFont="1" applyFill="1" applyBorder="1" applyAlignment="1">
      <alignment horizontal="center" vertical="center"/>
    </xf>
    <xf numFmtId="0" fontId="7" fillId="32" borderId="62" xfId="1" applyFont="1" applyFill="1" applyBorder="1" applyAlignment="1">
      <alignment horizontal="left" vertical="center" wrapText="1"/>
    </xf>
    <xf numFmtId="0" fontId="7" fillId="32" borderId="61" xfId="1" applyFont="1" applyFill="1" applyBorder="1" applyAlignment="1">
      <alignment horizontal="center" vertical="center" wrapText="1"/>
    </xf>
    <xf numFmtId="0" fontId="7" fillId="32" borderId="61" xfId="1" applyFont="1" applyFill="1" applyBorder="1" applyAlignment="1">
      <alignment horizontal="center" vertical="center"/>
    </xf>
    <xf numFmtId="0" fontId="7" fillId="32" borderId="62" xfId="1" applyFont="1" applyFill="1" applyBorder="1" applyAlignment="1">
      <alignment horizontal="center" vertical="center" wrapText="1"/>
    </xf>
    <xf numFmtId="0" fontId="28" fillId="32" borderId="61" xfId="1" applyFont="1" applyFill="1" applyBorder="1" applyAlignment="1">
      <alignment horizontal="center" vertical="center" wrapText="1"/>
    </xf>
    <xf numFmtId="0" fontId="1" fillId="32" borderId="61" xfId="1" applyFont="1" applyFill="1" applyBorder="1" applyAlignment="1">
      <alignment horizontal="center" vertical="center" wrapText="1"/>
    </xf>
    <xf numFmtId="0" fontId="1" fillId="32" borderId="62" xfId="1" applyFont="1" applyFill="1" applyBorder="1" applyAlignment="1">
      <alignment horizontal="center" vertical="center" wrapText="1"/>
    </xf>
    <xf numFmtId="0" fontId="7" fillId="32" borderId="61" xfId="1" applyFont="1" applyFill="1" applyBorder="1" applyAlignment="1">
      <alignment horizontal="justify" vertical="center"/>
    </xf>
    <xf numFmtId="0" fontId="1" fillId="32" borderId="61" xfId="1" applyFont="1" applyFill="1" applyBorder="1" applyAlignment="1">
      <alignment horizontal="center" vertical="center"/>
    </xf>
    <xf numFmtId="0" fontId="4" fillId="32" borderId="64" xfId="1" applyFill="1" applyBorder="1" applyAlignment="1">
      <alignment horizontal="center" vertical="center"/>
    </xf>
    <xf numFmtId="0" fontId="7" fillId="0" borderId="62" xfId="1" applyFont="1" applyBorder="1" applyAlignment="1">
      <alignment vertical="center" wrapText="1"/>
    </xf>
    <xf numFmtId="0" fontId="4" fillId="4" borderId="66" xfId="1" applyFill="1" applyBorder="1" applyAlignment="1">
      <alignment horizontal="center" vertical="center"/>
    </xf>
    <xf numFmtId="0" fontId="4" fillId="32" borderId="67" xfId="1" applyFill="1" applyBorder="1" applyAlignment="1">
      <alignment horizontal="center" vertical="center"/>
    </xf>
    <xf numFmtId="0" fontId="4" fillId="4" borderId="67" xfId="1" applyFill="1" applyBorder="1" applyAlignment="1">
      <alignment horizontal="center" vertical="center"/>
    </xf>
    <xf numFmtId="0" fontId="4" fillId="32" borderId="68" xfId="1" applyFill="1" applyBorder="1" applyAlignment="1">
      <alignment horizontal="center" vertical="center"/>
    </xf>
    <xf numFmtId="0" fontId="4" fillId="4" borderId="69" xfId="1" applyFill="1" applyBorder="1" applyAlignment="1">
      <alignment horizontal="center" vertical="center"/>
    </xf>
    <xf numFmtId="0" fontId="7" fillId="0" borderId="70" xfId="1" applyFont="1" applyBorder="1" applyAlignment="1">
      <alignment horizontal="center" vertical="center"/>
    </xf>
    <xf numFmtId="0" fontId="7" fillId="4" borderId="70" xfId="1" applyFont="1" applyFill="1" applyBorder="1" applyAlignment="1">
      <alignment vertical="center" wrapText="1"/>
    </xf>
    <xf numFmtId="0" fontId="7" fillId="0" borderId="71" xfId="1" applyFont="1" applyBorder="1" applyAlignment="1">
      <alignment vertical="center" wrapText="1"/>
    </xf>
    <xf numFmtId="0" fontId="7" fillId="0" borderId="71" xfId="1" applyFont="1" applyBorder="1" applyAlignment="1">
      <alignment horizontal="left" vertical="center" wrapText="1"/>
    </xf>
    <xf numFmtId="0" fontId="7" fillId="4" borderId="70" xfId="1" applyFont="1" applyFill="1" applyBorder="1" applyAlignment="1">
      <alignment horizontal="center" vertical="center" wrapText="1"/>
    </xf>
    <xf numFmtId="0" fontId="7" fillId="4" borderId="70" xfId="1" applyFont="1" applyFill="1" applyBorder="1" applyAlignment="1">
      <alignment horizontal="center" vertical="center"/>
    </xf>
    <xf numFmtId="0" fontId="7" fillId="4" borderId="71" xfId="1" applyFont="1" applyFill="1" applyBorder="1" applyAlignment="1">
      <alignment horizontal="center" vertical="center" wrapText="1"/>
    </xf>
    <xf numFmtId="0" fontId="28" fillId="4" borderId="70" xfId="1" applyFont="1" applyFill="1" applyBorder="1" applyAlignment="1">
      <alignment horizontal="center" vertical="center" wrapText="1"/>
    </xf>
    <xf numFmtId="0" fontId="1" fillId="4" borderId="70" xfId="1" applyFont="1" applyFill="1" applyBorder="1" applyAlignment="1">
      <alignment horizontal="center" vertical="center" wrapText="1"/>
    </xf>
    <xf numFmtId="0" fontId="7" fillId="0" borderId="71" xfId="1" applyFont="1" applyBorder="1" applyAlignment="1">
      <alignment horizontal="center" vertical="center" wrapText="1"/>
    </xf>
    <xf numFmtId="0" fontId="7" fillId="4" borderId="70" xfId="1" applyFont="1" applyFill="1" applyBorder="1" applyAlignment="1">
      <alignment horizontal="justify" vertical="center"/>
    </xf>
    <xf numFmtId="0" fontId="1" fillId="4" borderId="70" xfId="1" applyFont="1" applyFill="1" applyBorder="1" applyAlignment="1">
      <alignment horizontal="center" vertical="center"/>
    </xf>
    <xf numFmtId="0" fontId="1" fillId="0" borderId="71" xfId="1" applyFont="1" applyBorder="1" applyAlignment="1">
      <alignment horizontal="center" vertical="center" wrapText="1"/>
    </xf>
    <xf numFmtId="0" fontId="4" fillId="0" borderId="72" xfId="1" applyBorder="1" applyAlignment="1">
      <alignment horizontal="center" vertical="center"/>
    </xf>
    <xf numFmtId="0" fontId="4" fillId="0" borderId="0" xfId="1" applyAlignment="1">
      <alignment horizontal="center" vertical="center"/>
    </xf>
    <xf numFmtId="0" fontId="7" fillId="0" borderId="0" xfId="1" applyFont="1" applyAlignment="1">
      <alignment horizontal="justify"/>
    </xf>
    <xf numFmtId="0" fontId="49" fillId="0" borderId="0" xfId="1" applyFont="1" applyAlignment="1">
      <alignment horizontal="justify"/>
    </xf>
    <xf numFmtId="0" fontId="49" fillId="0" borderId="0" xfId="1" applyFont="1" applyAlignment="1">
      <alignment horizontal="left" vertical="center"/>
    </xf>
    <xf numFmtId="0" fontId="7" fillId="0" borderId="0" xfId="1" applyFont="1" applyAlignment="1">
      <alignment horizontal="center" vertical="center" wrapText="1"/>
    </xf>
    <xf numFmtId="0" fontId="7" fillId="0" borderId="0" xfId="1" applyFont="1" applyAlignment="1">
      <alignment horizontal="justify" vertical="center"/>
    </xf>
    <xf numFmtId="1" fontId="7" fillId="0" borderId="0" xfId="1" applyNumberFormat="1" applyFont="1" applyAlignment="1">
      <alignment horizontal="center" vertical="center" wrapText="1"/>
    </xf>
    <xf numFmtId="0" fontId="1" fillId="0" borderId="0" xfId="1" applyFont="1" applyAlignment="1">
      <alignment horizontal="center" vertical="center" wrapText="1"/>
    </xf>
    <xf numFmtId="0" fontId="4" fillId="0" borderId="2" xfId="1" applyBorder="1" applyAlignment="1">
      <alignment horizontal="left"/>
    </xf>
    <xf numFmtId="0" fontId="4" fillId="0" borderId="2" xfId="1" applyBorder="1" applyAlignment="1">
      <alignment horizontal="center" vertical="center" wrapText="1"/>
    </xf>
    <xf numFmtId="14" fontId="4" fillId="0" borderId="44" xfId="1" applyNumberFormat="1" applyBorder="1" applyAlignment="1">
      <alignment horizontal="center" vertical="center"/>
    </xf>
    <xf numFmtId="0" fontId="4" fillId="0" borderId="22" xfId="1" applyBorder="1" applyAlignment="1">
      <alignment vertical="center"/>
    </xf>
    <xf numFmtId="0" fontId="4" fillId="0" borderId="45" xfId="1" applyBorder="1" applyAlignment="1">
      <alignment vertical="center"/>
    </xf>
    <xf numFmtId="0" fontId="4" fillId="0" borderId="39" xfId="1" applyBorder="1" applyAlignment="1">
      <alignment horizontal="center" vertical="center"/>
    </xf>
    <xf numFmtId="0" fontId="4" fillId="4" borderId="61" xfId="1" applyFill="1" applyBorder="1" applyAlignment="1">
      <alignment horizontal="center" vertical="center"/>
    </xf>
    <xf numFmtId="166" fontId="4" fillId="0" borderId="73" xfId="1" applyNumberFormat="1" applyBorder="1" applyAlignment="1">
      <alignment horizontal="center" vertical="center" wrapText="1"/>
    </xf>
    <xf numFmtId="0" fontId="4" fillId="0" borderId="7" xfId="1" applyBorder="1" applyAlignment="1">
      <alignment horizontal="left"/>
    </xf>
    <xf numFmtId="0" fontId="4" fillId="0" borderId="7" xfId="1" applyBorder="1" applyAlignment="1">
      <alignment horizontal="center" vertical="center" wrapText="1"/>
    </xf>
    <xf numFmtId="0" fontId="7" fillId="32" borderId="58" xfId="1" applyFont="1" applyFill="1" applyBorder="1" applyAlignment="1">
      <alignment horizontal="justify" vertical="center"/>
    </xf>
    <xf numFmtId="0" fontId="4" fillId="32" borderId="58" xfId="1" applyFill="1" applyBorder="1" applyAlignment="1">
      <alignment horizontal="center" vertical="center"/>
    </xf>
    <xf numFmtId="0" fontId="7" fillId="4" borderId="61" xfId="1" applyFont="1" applyFill="1" applyBorder="1" applyAlignment="1">
      <alignment horizontal="left" vertical="center" wrapText="1"/>
    </xf>
    <xf numFmtId="0" fontId="4" fillId="0" borderId="62" xfId="1" applyBorder="1" applyAlignment="1">
      <alignment horizontal="center" vertical="center"/>
    </xf>
    <xf numFmtId="0" fontId="4" fillId="32" borderId="62" xfId="1" applyFill="1" applyBorder="1" applyAlignment="1">
      <alignment horizontal="center" vertical="center"/>
    </xf>
    <xf numFmtId="0" fontId="7" fillId="4" borderId="70" xfId="1" applyFont="1" applyFill="1" applyBorder="1" applyAlignment="1">
      <alignment horizontal="left" vertical="center" wrapText="1"/>
    </xf>
    <xf numFmtId="0" fontId="7" fillId="0" borderId="70" xfId="1" applyFont="1" applyBorder="1" applyAlignment="1">
      <alignment horizontal="left" vertical="center" wrapText="1"/>
    </xf>
    <xf numFmtId="0" fontId="4" fillId="0" borderId="71" xfId="1" applyBorder="1" applyAlignment="1">
      <alignment horizontal="center" vertical="center"/>
    </xf>
    <xf numFmtId="0" fontId="7" fillId="0" borderId="0" xfId="1" applyFont="1" applyAlignment="1">
      <alignment horizontal="left"/>
    </xf>
    <xf numFmtId="0" fontId="4" fillId="0" borderId="0" xfId="1" applyAlignment="1">
      <alignment horizontal="center"/>
    </xf>
    <xf numFmtId="0" fontId="7" fillId="0" borderId="0" xfId="1" applyFont="1" applyAlignment="1">
      <alignment horizontal="center"/>
    </xf>
    <xf numFmtId="0" fontId="7" fillId="0" borderId="0" xfId="1" applyFont="1" applyAlignment="1">
      <alignment horizontal="center" vertical="center"/>
    </xf>
    <xf numFmtId="0" fontId="1" fillId="0" borderId="0" xfId="1" applyFont="1" applyAlignment="1">
      <alignment horizontal="justify"/>
    </xf>
    <xf numFmtId="0" fontId="3" fillId="4" borderId="31" xfId="1" applyFont="1" applyFill="1" applyBorder="1" applyAlignment="1">
      <alignment horizontal="justify" vertical="center" wrapText="1"/>
    </xf>
    <xf numFmtId="0" fontId="29" fillId="0" borderId="31" xfId="1" applyFont="1" applyBorder="1" applyAlignment="1">
      <alignment horizontal="justify" vertical="center" wrapText="1"/>
    </xf>
    <xf numFmtId="0" fontId="3" fillId="0" borderId="31" xfId="1" applyFont="1" applyBorder="1" applyAlignment="1">
      <alignment horizontal="justify" vertical="center" wrapText="1"/>
    </xf>
    <xf numFmtId="0" fontId="3" fillId="4" borderId="28" xfId="1" applyFont="1" applyFill="1" applyBorder="1" applyAlignment="1">
      <alignment horizontal="justify" vertical="center" wrapText="1"/>
    </xf>
    <xf numFmtId="0" fontId="3" fillId="21" borderId="31" xfId="1" applyFont="1" applyFill="1" applyBorder="1" applyAlignment="1">
      <alignment horizontal="justify" vertical="center" wrapText="1"/>
    </xf>
    <xf numFmtId="0" fontId="3" fillId="4" borderId="32" xfId="1" applyFont="1" applyFill="1" applyBorder="1" applyAlignment="1">
      <alignment horizontal="justify" vertical="center" wrapText="1"/>
    </xf>
    <xf numFmtId="0" fontId="3" fillId="4" borderId="34" xfId="1" applyFont="1" applyFill="1" applyBorder="1" applyAlignment="1">
      <alignment horizontal="justify" vertical="center" wrapText="1"/>
    </xf>
    <xf numFmtId="0" fontId="3" fillId="0" borderId="12" xfId="1" applyFont="1" applyBorder="1" applyAlignment="1">
      <alignment horizontal="left" vertical="center" wrapText="1"/>
    </xf>
    <xf numFmtId="0" fontId="7" fillId="0" borderId="12" xfId="1" applyFont="1" applyBorder="1" applyAlignment="1">
      <alignment horizontal="left" vertical="center" wrapText="1"/>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7" fillId="4" borderId="12" xfId="1" applyFont="1" applyFill="1" applyBorder="1" applyAlignment="1">
      <alignment horizontal="left" vertical="center" wrapText="1"/>
    </xf>
    <xf numFmtId="0" fontId="3" fillId="0" borderId="12" xfId="1" applyFont="1" applyBorder="1" applyAlignment="1">
      <alignment horizontal="left" vertical="center"/>
    </xf>
    <xf numFmtId="0" fontId="7" fillId="0" borderId="12" xfId="1" applyFont="1" applyBorder="1" applyAlignment="1">
      <alignment horizontal="justify" vertical="center" wrapText="1"/>
    </xf>
    <xf numFmtId="0" fontId="7" fillId="4" borderId="12" xfId="1" applyFont="1" applyFill="1" applyBorder="1" applyAlignment="1">
      <alignment horizontal="justify" vertical="center" wrapText="1"/>
    </xf>
    <xf numFmtId="0" fontId="7" fillId="20" borderId="13" xfId="1" applyFont="1" applyFill="1" applyBorder="1" applyAlignment="1">
      <alignment horizontal="center" vertical="center" wrapText="1"/>
    </xf>
    <xf numFmtId="0" fontId="7" fillId="20" borderId="14" xfId="1" applyFont="1" applyFill="1" applyBorder="1" applyAlignment="1">
      <alignment horizontal="center" vertical="center" wrapText="1"/>
    </xf>
    <xf numFmtId="0" fontId="7" fillId="20" borderId="15" xfId="1" applyFont="1" applyFill="1" applyBorder="1" applyAlignment="1">
      <alignment horizontal="center" vertical="center" wrapText="1"/>
    </xf>
    <xf numFmtId="0" fontId="6" fillId="4" borderId="12" xfId="1" applyFont="1" applyFill="1" applyBorder="1" applyAlignment="1">
      <alignment horizontal="justify" vertical="center" wrapText="1"/>
    </xf>
    <xf numFmtId="0" fontId="3" fillId="0" borderId="13" xfId="1" applyFont="1" applyBorder="1" applyAlignment="1">
      <alignment vertical="center" wrapText="1"/>
    </xf>
    <xf numFmtId="0" fontId="3" fillId="0" borderId="14" xfId="1" applyFont="1" applyBorder="1" applyAlignment="1">
      <alignment vertical="center" wrapText="1"/>
    </xf>
    <xf numFmtId="0" fontId="3" fillId="0" borderId="15" xfId="1" applyFont="1" applyBorder="1" applyAlignment="1">
      <alignment vertical="center" wrapText="1"/>
    </xf>
    <xf numFmtId="0" fontId="3" fillId="0" borderId="16" xfId="1" applyFont="1" applyBorder="1" applyAlignment="1">
      <alignment vertical="center" wrapText="1"/>
    </xf>
    <xf numFmtId="0" fontId="3" fillId="0" borderId="0" xfId="1" applyFont="1" applyAlignment="1">
      <alignment vertical="center" wrapText="1"/>
    </xf>
    <xf numFmtId="0" fontId="3" fillId="0" borderId="17" xfId="1" applyFont="1" applyBorder="1" applyAlignment="1">
      <alignment vertical="center" wrapText="1"/>
    </xf>
    <xf numFmtId="0" fontId="3" fillId="0" borderId="18" xfId="1" applyFont="1" applyBorder="1" applyAlignment="1">
      <alignment vertical="center" wrapText="1"/>
    </xf>
    <xf numFmtId="0" fontId="3" fillId="0" borderId="19" xfId="1" applyFont="1" applyBorder="1" applyAlignment="1">
      <alignment vertical="center" wrapText="1"/>
    </xf>
    <xf numFmtId="0" fontId="3" fillId="0" borderId="20" xfId="1" applyFont="1" applyBorder="1" applyAlignment="1">
      <alignment vertical="center" wrapText="1"/>
    </xf>
    <xf numFmtId="0" fontId="7" fillId="0" borderId="13" xfId="1" applyFont="1" applyBorder="1" applyAlignment="1">
      <alignment horizontal="justify" vertical="center" wrapText="1"/>
    </xf>
    <xf numFmtId="0" fontId="7" fillId="0" borderId="14" xfId="1" applyFont="1" applyBorder="1" applyAlignment="1">
      <alignment horizontal="justify" vertical="center" wrapText="1"/>
    </xf>
    <xf numFmtId="0" fontId="7" fillId="0" borderId="15" xfId="1" applyFont="1" applyBorder="1" applyAlignment="1">
      <alignment horizontal="justify" vertical="center" wrapText="1"/>
    </xf>
    <xf numFmtId="0" fontId="7" fillId="0" borderId="16" xfId="1" applyFont="1" applyBorder="1" applyAlignment="1">
      <alignment horizontal="justify" vertical="center" wrapText="1"/>
    </xf>
    <xf numFmtId="0" fontId="7" fillId="0" borderId="0" xfId="1" applyFont="1" applyAlignment="1">
      <alignment horizontal="justify" vertical="center" wrapText="1"/>
    </xf>
    <xf numFmtId="0" fontId="7" fillId="0" borderId="17" xfId="1" applyFont="1" applyBorder="1" applyAlignment="1">
      <alignment horizontal="justify" vertical="center" wrapText="1"/>
    </xf>
    <xf numFmtId="0" fontId="7" fillId="0" borderId="18" xfId="1" applyFont="1" applyBorder="1" applyAlignment="1">
      <alignment horizontal="justify" vertical="center" wrapText="1"/>
    </xf>
    <xf numFmtId="0" fontId="7" fillId="0" borderId="19" xfId="1" applyFont="1" applyBorder="1" applyAlignment="1">
      <alignment horizontal="justify" vertical="center" wrapText="1"/>
    </xf>
    <xf numFmtId="0" fontId="7" fillId="0" borderId="20" xfId="1" applyFont="1" applyBorder="1" applyAlignment="1">
      <alignment horizontal="justify" vertical="center" wrapText="1"/>
    </xf>
    <xf numFmtId="0" fontId="24"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0" xfId="1" applyFont="1" applyAlignment="1">
      <alignment horizontal="left" vertical="center" wrapText="1"/>
    </xf>
    <xf numFmtId="0" fontId="3" fillId="0" borderId="17" xfId="1" applyFont="1" applyBorder="1" applyAlignment="1">
      <alignment horizontal="left" vertical="center" wrapText="1"/>
    </xf>
    <xf numFmtId="0" fontId="7" fillId="19" borderId="9" xfId="1" applyFont="1" applyFill="1" applyBorder="1" applyAlignment="1">
      <alignment horizontal="center" vertical="center" wrapText="1"/>
    </xf>
    <xf numFmtId="0" fontId="7" fillId="19" borderId="10" xfId="1" applyFont="1" applyFill="1" applyBorder="1" applyAlignment="1">
      <alignment horizontal="center" vertical="center" wrapText="1"/>
    </xf>
    <xf numFmtId="0" fontId="7" fillId="19" borderId="11" xfId="1" applyFont="1" applyFill="1" applyBorder="1" applyAlignment="1">
      <alignment horizontal="center" vertical="center" wrapText="1"/>
    </xf>
    <xf numFmtId="0" fontId="14" fillId="8" borderId="10" xfId="1" applyFont="1" applyFill="1" applyBorder="1" applyAlignment="1">
      <alignment horizontal="center" vertical="center" wrapText="1"/>
    </xf>
    <xf numFmtId="0" fontId="14" fillId="8" borderId="11" xfId="1" applyFont="1" applyFill="1" applyBorder="1" applyAlignment="1">
      <alignment horizontal="center" vertical="center" wrapText="1"/>
    </xf>
    <xf numFmtId="0" fontId="15" fillId="8" borderId="12" xfId="1" applyFont="1" applyFill="1" applyBorder="1" applyAlignment="1">
      <alignment horizontal="center" vertical="center" wrapText="1"/>
    </xf>
    <xf numFmtId="0" fontId="21" fillId="9" borderId="11" xfId="1" applyFont="1" applyFill="1" applyBorder="1" applyAlignment="1">
      <alignment horizontal="center" vertical="center" wrapText="1"/>
    </xf>
    <xf numFmtId="0" fontId="21" fillId="9" borderId="12" xfId="1" applyFont="1" applyFill="1" applyBorder="1" applyAlignment="1">
      <alignment horizontal="center" vertical="center" wrapText="1"/>
    </xf>
    <xf numFmtId="0" fontId="13" fillId="0" borderId="12" xfId="1" applyFont="1" applyBorder="1" applyAlignment="1">
      <alignment horizontal="center" vertical="center" wrapText="1"/>
    </xf>
    <xf numFmtId="0" fontId="17" fillId="13" borderId="12" xfId="1" applyFont="1" applyFill="1" applyBorder="1" applyAlignment="1">
      <alignment horizontal="center" vertical="center" wrapText="1"/>
    </xf>
    <xf numFmtId="0" fontId="17" fillId="10" borderId="12" xfId="1" applyFont="1" applyFill="1" applyBorder="1" applyAlignment="1">
      <alignment horizontal="center" vertical="center" wrapText="1"/>
    </xf>
    <xf numFmtId="0" fontId="18" fillId="11" borderId="12" xfId="1" applyFont="1" applyFill="1" applyBorder="1" applyAlignment="1">
      <alignment horizontal="center" vertical="center" wrapText="1"/>
    </xf>
    <xf numFmtId="0" fontId="16" fillId="0" borderId="12" xfId="1" applyFont="1" applyBorder="1" applyAlignment="1">
      <alignment horizontal="center" vertical="center" wrapText="1"/>
    </xf>
    <xf numFmtId="0" fontId="7" fillId="0" borderId="19" xfId="1" applyFont="1" applyBorder="1" applyAlignment="1">
      <alignment horizontal="left" vertical="center" wrapText="1"/>
    </xf>
    <xf numFmtId="0" fontId="5" fillId="9" borderId="11" xfId="1" applyFont="1" applyFill="1" applyBorder="1" applyAlignment="1">
      <alignment horizontal="center" vertical="center" textRotation="90" wrapText="1"/>
    </xf>
    <xf numFmtId="0" fontId="20" fillId="12" borderId="12" xfId="1" applyFont="1" applyFill="1" applyBorder="1" applyAlignment="1">
      <alignment horizontal="center" vertical="center" wrapText="1"/>
    </xf>
    <xf numFmtId="0" fontId="14" fillId="8" borderId="9"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6" fillId="15" borderId="12" xfId="1" applyFont="1" applyFill="1" applyBorder="1" applyAlignment="1">
      <alignment horizontal="center" vertical="center"/>
    </xf>
    <xf numFmtId="0" fontId="6" fillId="16" borderId="12" xfId="1" applyFont="1" applyFill="1" applyBorder="1" applyAlignment="1">
      <alignment horizontal="center" vertical="center"/>
    </xf>
    <xf numFmtId="0" fontId="6" fillId="16" borderId="9" xfId="1" applyFont="1" applyFill="1" applyBorder="1" applyAlignment="1">
      <alignment horizontal="center" vertical="center"/>
    </xf>
    <xf numFmtId="0" fontId="6" fillId="16" borderId="10" xfId="1" applyFont="1" applyFill="1" applyBorder="1" applyAlignment="1">
      <alignment horizontal="center" vertical="center"/>
    </xf>
    <xf numFmtId="0" fontId="6" fillId="16" borderId="11" xfId="1" applyFont="1" applyFill="1" applyBorder="1" applyAlignment="1">
      <alignment horizontal="center" vertical="center"/>
    </xf>
    <xf numFmtId="0" fontId="6" fillId="17" borderId="9" xfId="1" applyFont="1" applyFill="1" applyBorder="1" applyAlignment="1">
      <alignment horizontal="center" vertical="center"/>
    </xf>
    <xf numFmtId="0" fontId="6" fillId="17" borderId="10" xfId="1" applyFont="1" applyFill="1" applyBorder="1" applyAlignment="1">
      <alignment horizontal="center" vertical="center"/>
    </xf>
    <xf numFmtId="0" fontId="6" fillId="17" borderId="11" xfId="1" applyFont="1" applyFill="1" applyBorder="1" applyAlignment="1">
      <alignment horizontal="center" vertical="center"/>
    </xf>
    <xf numFmtId="0" fontId="5" fillId="18" borderId="12" xfId="1" applyFont="1" applyFill="1" applyBorder="1" applyAlignment="1">
      <alignment horizontal="center" vertical="center"/>
    </xf>
    <xf numFmtId="0" fontId="2" fillId="7" borderId="11"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2" fillId="7" borderId="12" xfId="1" applyFont="1" applyFill="1" applyBorder="1" applyAlignment="1">
      <alignment horizontal="center"/>
    </xf>
    <xf numFmtId="0" fontId="7" fillId="4" borderId="12" xfId="1" applyFont="1" applyFill="1" applyBorder="1" applyAlignment="1">
      <alignment horizontal="center" vertical="center"/>
    </xf>
    <xf numFmtId="0" fontId="3" fillId="0" borderId="16" xfId="1" applyFont="1" applyBorder="1" applyAlignment="1">
      <alignment horizontal="center" vertical="center" wrapText="1"/>
    </xf>
    <xf numFmtId="0" fontId="3" fillId="0" borderId="0" xfId="1" applyFont="1" applyAlignment="1">
      <alignment horizontal="center" vertical="center" wrapText="1"/>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7" fillId="0" borderId="20" xfId="1" applyFont="1" applyBorder="1" applyAlignment="1">
      <alignment horizontal="left" vertical="center" wrapText="1"/>
    </xf>
    <xf numFmtId="0" fontId="2" fillId="7" borderId="11" xfId="1" applyFont="1" applyFill="1" applyBorder="1" applyAlignment="1">
      <alignment horizontal="center" vertical="center" textRotation="90"/>
    </xf>
    <xf numFmtId="0" fontId="6" fillId="17" borderId="12" xfId="1" applyFont="1" applyFill="1" applyBorder="1" applyAlignment="1">
      <alignment horizontal="center" vertical="center"/>
    </xf>
    <xf numFmtId="0" fontId="11" fillId="14" borderId="12" xfId="1" applyFont="1" applyFill="1" applyBorder="1" applyAlignment="1">
      <alignment horizontal="center" vertical="center"/>
    </xf>
    <xf numFmtId="0" fontId="23" fillId="5" borderId="12"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7" fillId="0" borderId="21" xfId="1" applyFont="1" applyBorder="1" applyAlignment="1">
      <alignment horizontal="justify" vertical="center" wrapText="1"/>
    </xf>
    <xf numFmtId="0" fontId="7" fillId="0" borderId="22" xfId="1" applyFont="1" applyBorder="1" applyAlignment="1">
      <alignment horizontal="justify" vertical="center" wrapText="1"/>
    </xf>
    <xf numFmtId="0" fontId="7" fillId="0" borderId="23" xfId="1" applyFont="1" applyBorder="1" applyAlignment="1">
      <alignment horizontal="justify" vertical="center" wrapText="1"/>
    </xf>
    <xf numFmtId="0" fontId="3" fillId="0" borderId="12" xfId="1" applyFont="1" applyBorder="1" applyAlignment="1">
      <alignment vertical="center" wrapText="1"/>
    </xf>
    <xf numFmtId="0" fontId="10" fillId="5" borderId="12" xfId="1" applyFont="1" applyFill="1" applyBorder="1" applyAlignment="1">
      <alignment horizontal="center"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0" borderId="0" xfId="1" applyFont="1" applyAlignment="1">
      <alignment horizontal="left" vertical="center"/>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3" fillId="0" borderId="19" xfId="1" applyFont="1" applyBorder="1" applyAlignment="1">
      <alignment horizontal="left" vertical="center"/>
    </xf>
    <xf numFmtId="0" fontId="3" fillId="0" borderId="20" xfId="1" applyFont="1" applyBorder="1" applyAlignment="1">
      <alignment horizontal="left" vertical="center"/>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4" borderId="18" xfId="1" applyFont="1" applyFill="1" applyBorder="1" applyAlignment="1">
      <alignment horizontal="left" vertical="center" wrapText="1"/>
    </xf>
    <xf numFmtId="0" fontId="7" fillId="4" borderId="19" xfId="1" applyFont="1" applyFill="1" applyBorder="1" applyAlignment="1">
      <alignment horizontal="left" vertical="center" wrapText="1"/>
    </xf>
    <xf numFmtId="0" fontId="7" fillId="4" borderId="20" xfId="1" applyFont="1" applyFill="1" applyBorder="1" applyAlignment="1">
      <alignment horizontal="left" vertical="center" wrapText="1"/>
    </xf>
    <xf numFmtId="0" fontId="7" fillId="0" borderId="12" xfId="1" applyFont="1" applyBorder="1" applyAlignment="1">
      <alignment horizontal="left" vertical="center"/>
    </xf>
    <xf numFmtId="0" fontId="3" fillId="4" borderId="13"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0" xfId="1" applyFont="1" applyFill="1" applyAlignment="1">
      <alignment horizontal="center" vertical="center" wrapText="1"/>
    </xf>
    <xf numFmtId="0" fontId="3" fillId="4" borderId="17" xfId="1" applyFont="1" applyFill="1" applyBorder="1" applyAlignment="1">
      <alignment horizontal="center" vertical="center" wrapText="1"/>
    </xf>
    <xf numFmtId="0" fontId="7" fillId="4" borderId="13" xfId="1" applyFont="1" applyFill="1" applyBorder="1" applyAlignment="1">
      <alignment horizontal="justify" vertical="center" wrapText="1"/>
    </xf>
    <xf numFmtId="0" fontId="7" fillId="4" borderId="14" xfId="1" applyFont="1" applyFill="1" applyBorder="1" applyAlignment="1">
      <alignment horizontal="justify" vertical="center" wrapText="1"/>
    </xf>
    <xf numFmtId="0" fontId="7" fillId="4" borderId="15" xfId="1" applyFont="1" applyFill="1" applyBorder="1" applyAlignment="1">
      <alignment horizontal="justify" vertical="center" wrapText="1"/>
    </xf>
    <xf numFmtId="0" fontId="7" fillId="4" borderId="16" xfId="1" applyFont="1" applyFill="1" applyBorder="1" applyAlignment="1">
      <alignment horizontal="justify" vertical="center" wrapText="1"/>
    </xf>
    <xf numFmtId="0" fontId="7" fillId="4" borderId="0" xfId="1" applyFont="1" applyFill="1" applyAlignment="1">
      <alignment horizontal="justify" vertical="center" wrapText="1"/>
    </xf>
    <xf numFmtId="0" fontId="7" fillId="4" borderId="17" xfId="1" applyFont="1" applyFill="1" applyBorder="1" applyAlignment="1">
      <alignment horizontal="justify" vertical="center" wrapText="1"/>
    </xf>
    <xf numFmtId="0" fontId="10" fillId="5" borderId="9"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10" xfId="1" applyFont="1" applyFill="1" applyBorder="1" applyAlignment="1">
      <alignment horizontal="center" vertical="center"/>
    </xf>
    <xf numFmtId="0" fontId="4" fillId="0" borderId="16" xfId="1" applyBorder="1" applyAlignment="1">
      <alignment horizontal="center"/>
    </xf>
    <xf numFmtId="0" fontId="4" fillId="0" borderId="17" xfId="1" applyBorder="1" applyAlignment="1">
      <alignment horizontal="center"/>
    </xf>
    <xf numFmtId="0" fontId="11" fillId="6" borderId="9" xfId="1" applyFont="1" applyFill="1" applyBorder="1" applyAlignment="1">
      <alignment horizontal="center" vertical="center"/>
    </xf>
    <xf numFmtId="0" fontId="11" fillId="6" borderId="11" xfId="1" applyFont="1" applyFill="1" applyBorder="1" applyAlignment="1">
      <alignment horizontal="center" vertical="center"/>
    </xf>
    <xf numFmtId="0" fontId="12" fillId="6" borderId="12" xfId="1" applyFont="1" applyFill="1" applyBorder="1" applyAlignment="1">
      <alignment horizontal="center" vertical="center" wrapText="1"/>
    </xf>
    <xf numFmtId="0" fontId="15" fillId="8" borderId="9" xfId="1" applyFont="1" applyFill="1" applyBorder="1" applyAlignment="1">
      <alignment horizontal="center" vertical="center" wrapText="1"/>
    </xf>
    <xf numFmtId="0" fontId="15" fillId="8" borderId="10" xfId="1" applyFont="1" applyFill="1" applyBorder="1" applyAlignment="1">
      <alignment horizontal="center" vertical="center" wrapText="1"/>
    </xf>
    <xf numFmtId="0" fontId="15" fillId="8" borderId="11" xfId="1" applyFont="1" applyFill="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7" fillId="0" borderId="18" xfId="1" applyFont="1" applyBorder="1" applyAlignment="1">
      <alignment horizontal="left" wrapText="1"/>
    </xf>
    <xf numFmtId="0" fontId="7" fillId="0" borderId="19" xfId="1" applyFont="1" applyBorder="1" applyAlignment="1">
      <alignment horizontal="left" wrapText="1"/>
    </xf>
    <xf numFmtId="0" fontId="7" fillId="0" borderId="20" xfId="1" applyFont="1" applyBorder="1" applyAlignment="1">
      <alignment horizontal="left" wrapText="1"/>
    </xf>
    <xf numFmtId="0" fontId="2" fillId="7" borderId="13" xfId="1" applyFont="1" applyFill="1" applyBorder="1" applyAlignment="1">
      <alignment horizontal="center" vertical="center" wrapText="1"/>
    </xf>
    <xf numFmtId="0" fontId="2" fillId="7" borderId="14" xfId="1" applyFont="1" applyFill="1" applyBorder="1" applyAlignment="1">
      <alignment horizontal="center" vertical="center" wrapText="1"/>
    </xf>
    <xf numFmtId="0" fontId="2" fillId="7" borderId="15" xfId="1" applyFont="1" applyFill="1" applyBorder="1" applyAlignment="1">
      <alignment horizontal="center" vertical="center" wrapText="1"/>
    </xf>
    <xf numFmtId="0" fontId="2" fillId="7" borderId="18" xfId="1" applyFont="1" applyFill="1" applyBorder="1" applyAlignment="1">
      <alignment horizontal="center" vertical="center" wrapText="1"/>
    </xf>
    <xf numFmtId="0" fontId="2" fillId="7" borderId="19" xfId="1" applyFont="1" applyFill="1" applyBorder="1" applyAlignment="1">
      <alignment horizontal="center" vertical="center" wrapText="1"/>
    </xf>
    <xf numFmtId="0" fontId="2" fillId="7" borderId="20" xfId="1" applyFont="1" applyFill="1" applyBorder="1" applyAlignment="1">
      <alignment horizontal="center" vertical="center" wrapText="1"/>
    </xf>
    <xf numFmtId="0" fontId="2" fillId="7" borderId="12" xfId="1" applyFont="1" applyFill="1" applyBorder="1" applyAlignment="1">
      <alignment horizontal="center" vertical="center"/>
    </xf>
    <xf numFmtId="0" fontId="4" fillId="0" borderId="1" xfId="1" applyBorder="1" applyAlignment="1">
      <alignment horizontal="center"/>
    </xf>
    <xf numFmtId="0" fontId="4" fillId="0" borderId="2" xfId="1" applyBorder="1" applyAlignment="1">
      <alignment horizontal="center"/>
    </xf>
    <xf numFmtId="0" fontId="4" fillId="0" borderId="3" xfId="1" applyBorder="1" applyAlignment="1">
      <alignment horizontal="center"/>
    </xf>
    <xf numFmtId="0" fontId="4" fillId="0" borderId="4" xfId="1" applyBorder="1" applyAlignment="1">
      <alignment horizontal="center"/>
    </xf>
    <xf numFmtId="0" fontId="4" fillId="0" borderId="0" xfId="1" applyAlignment="1">
      <alignment horizontal="center"/>
    </xf>
    <xf numFmtId="0" fontId="4" fillId="0" borderId="5" xfId="1" applyBorder="1" applyAlignment="1">
      <alignment horizontal="center"/>
    </xf>
    <xf numFmtId="0" fontId="4" fillId="0" borderId="6" xfId="1" applyBorder="1" applyAlignment="1">
      <alignment horizontal="center"/>
    </xf>
    <xf numFmtId="0" fontId="4" fillId="0" borderId="7" xfId="1" applyBorder="1" applyAlignment="1">
      <alignment horizontal="center"/>
    </xf>
    <xf numFmtId="0" fontId="4" fillId="0" borderId="8" xfId="1" applyBorder="1" applyAlignment="1">
      <alignment horizontal="center"/>
    </xf>
    <xf numFmtId="0" fontId="3" fillId="0" borderId="2"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5"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5" fillId="3" borderId="12" xfId="1" applyFont="1" applyFill="1" applyBorder="1" applyAlignment="1">
      <alignment horizontal="center" vertical="center"/>
    </xf>
    <xf numFmtId="0" fontId="6" fillId="4" borderId="9"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29" xfId="1" applyFont="1" applyFill="1" applyBorder="1" applyAlignment="1">
      <alignment horizontal="center" vertical="center"/>
    </xf>
    <xf numFmtId="0" fontId="1" fillId="0" borderId="1" xfId="1" applyFont="1" applyBorder="1" applyAlignment="1">
      <alignment horizontal="center" vertical="center" wrapText="1"/>
    </xf>
    <xf numFmtId="0" fontId="1" fillId="0" borderId="4" xfId="1" applyFont="1" applyBorder="1" applyAlignment="1">
      <alignment horizontal="center" vertical="center" wrapText="1"/>
    </xf>
    <xf numFmtId="0" fontId="1" fillId="0" borderId="6"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8" xfId="1" applyFont="1" applyBorder="1" applyAlignment="1">
      <alignment horizontal="center" vertical="center" wrapText="1"/>
    </xf>
    <xf numFmtId="0" fontId="27" fillId="2" borderId="24" xfId="1" applyFont="1" applyFill="1" applyBorder="1" applyAlignment="1">
      <alignment horizontal="center" vertical="center"/>
    </xf>
    <xf numFmtId="0" fontId="27" fillId="2" borderId="25" xfId="1" applyFont="1" applyFill="1" applyBorder="1" applyAlignment="1">
      <alignment horizontal="center" vertical="center"/>
    </xf>
    <xf numFmtId="0" fontId="1" fillId="0" borderId="26" xfId="1" applyFont="1" applyBorder="1" applyAlignment="1">
      <alignment horizontal="left" vertical="center" wrapText="1"/>
    </xf>
    <xf numFmtId="0" fontId="1" fillId="0" borderId="27" xfId="1" applyFont="1" applyBorder="1" applyAlignment="1">
      <alignment horizontal="left" vertical="center" wrapText="1"/>
    </xf>
    <xf numFmtId="0" fontId="26" fillId="8" borderId="12" xfId="1" applyFont="1" applyFill="1" applyBorder="1" applyAlignment="1">
      <alignment horizontal="center" vertical="center" wrapText="1"/>
    </xf>
    <xf numFmtId="0" fontId="28" fillId="8" borderId="12" xfId="1" applyFont="1" applyFill="1" applyBorder="1" applyAlignment="1">
      <alignment horizontal="center" vertical="center" wrapText="1"/>
    </xf>
    <xf numFmtId="0" fontId="26" fillId="8" borderId="13" xfId="1" applyFont="1" applyFill="1" applyBorder="1" applyAlignment="1">
      <alignment horizontal="center" vertical="center" wrapText="1"/>
    </xf>
    <xf numFmtId="0" fontId="26" fillId="8" borderId="14" xfId="1" applyFont="1" applyFill="1" applyBorder="1" applyAlignment="1">
      <alignment horizontal="center" vertical="center" wrapText="1"/>
    </xf>
    <xf numFmtId="0" fontId="26" fillId="8" borderId="15" xfId="1" applyFont="1" applyFill="1" applyBorder="1" applyAlignment="1">
      <alignment horizontal="center" vertical="center" wrapText="1"/>
    </xf>
    <xf numFmtId="0" fontId="26" fillId="8" borderId="18" xfId="1" applyFont="1" applyFill="1" applyBorder="1" applyAlignment="1">
      <alignment horizontal="center" vertical="center" wrapText="1"/>
    </xf>
    <xf numFmtId="0" fontId="26" fillId="8" borderId="19" xfId="1" applyFont="1" applyFill="1" applyBorder="1" applyAlignment="1">
      <alignment horizontal="center" vertical="center" wrapText="1"/>
    </xf>
    <xf numFmtId="0" fontId="26" fillId="8" borderId="20" xfId="1" applyFont="1" applyFill="1" applyBorder="1" applyAlignment="1">
      <alignment horizontal="center" vertical="center" wrapText="1"/>
    </xf>
    <xf numFmtId="0" fontId="28" fillId="8" borderId="9" xfId="1" applyFont="1" applyFill="1" applyBorder="1" applyAlignment="1">
      <alignment horizontal="center" vertical="center" wrapText="1"/>
    </xf>
    <xf numFmtId="0" fontId="28" fillId="8" borderId="11" xfId="1" applyFont="1" applyFill="1" applyBorder="1" applyAlignment="1">
      <alignment horizontal="center" vertical="center" wrapText="1"/>
    </xf>
    <xf numFmtId="1" fontId="28" fillId="4" borderId="12" xfId="1" applyNumberFormat="1" applyFont="1" applyFill="1" applyBorder="1" applyAlignment="1">
      <alignment horizontal="center" vertical="center"/>
    </xf>
    <xf numFmtId="0" fontId="36" fillId="13" borderId="9" xfId="1" applyFont="1" applyFill="1" applyBorder="1" applyAlignment="1">
      <alignment horizontal="center" vertical="center" wrapText="1"/>
    </xf>
    <xf numFmtId="0" fontId="36" fillId="13" borderId="11" xfId="1" applyFont="1" applyFill="1" applyBorder="1" applyAlignment="1">
      <alignment horizontal="center" vertical="center" wrapText="1"/>
    </xf>
    <xf numFmtId="0" fontId="36" fillId="10" borderId="9" xfId="1" applyFont="1" applyFill="1" applyBorder="1" applyAlignment="1">
      <alignment horizontal="center" vertical="center" wrapText="1"/>
    </xf>
    <xf numFmtId="0" fontId="36" fillId="10" borderId="11" xfId="1" applyFont="1" applyFill="1" applyBorder="1" applyAlignment="1">
      <alignment horizontal="center" vertical="center" wrapText="1"/>
    </xf>
    <xf numFmtId="165" fontId="13" fillId="4" borderId="9" xfId="1" applyNumberFormat="1" applyFont="1" applyFill="1" applyBorder="1" applyAlignment="1">
      <alignment horizontal="center" vertical="center"/>
    </xf>
    <xf numFmtId="165" fontId="13" fillId="4" borderId="11" xfId="1" applyNumberFormat="1" applyFont="1" applyFill="1" applyBorder="1" applyAlignment="1">
      <alignment horizontal="center" vertical="center"/>
    </xf>
    <xf numFmtId="0" fontId="10" fillId="9" borderId="14" xfId="1" applyFont="1" applyFill="1" applyBorder="1" applyAlignment="1">
      <alignment horizontal="center" vertical="center" wrapText="1"/>
    </xf>
    <xf numFmtId="0" fontId="10" fillId="9" borderId="17" xfId="1" applyFont="1" applyFill="1" applyBorder="1" applyAlignment="1">
      <alignment horizontal="center" vertical="center" wrapText="1"/>
    </xf>
    <xf numFmtId="0" fontId="10" fillId="9" borderId="19" xfId="1" applyFont="1" applyFill="1" applyBorder="1" applyAlignment="1">
      <alignment horizontal="center" vertical="center" wrapText="1"/>
    </xf>
    <xf numFmtId="0" fontId="10" fillId="9" borderId="20" xfId="1" applyFont="1" applyFill="1" applyBorder="1" applyAlignment="1">
      <alignment horizontal="center" vertical="center" wrapText="1"/>
    </xf>
    <xf numFmtId="0" fontId="40" fillId="9" borderId="9" xfId="1" applyFont="1" applyFill="1" applyBorder="1" applyAlignment="1">
      <alignment horizontal="center" vertical="center" wrapText="1"/>
    </xf>
    <xf numFmtId="0" fontId="40" fillId="9" borderId="10" xfId="1" applyFont="1" applyFill="1" applyBorder="1" applyAlignment="1">
      <alignment horizontal="center" vertical="center" wrapText="1"/>
    </xf>
    <xf numFmtId="0" fontId="40" fillId="9" borderId="11" xfId="1" applyFont="1" applyFill="1" applyBorder="1" applyAlignment="1">
      <alignment horizontal="center" vertical="center" wrapText="1"/>
    </xf>
    <xf numFmtId="0" fontId="27" fillId="0" borderId="9" xfId="1" applyFont="1" applyBorder="1" applyAlignment="1">
      <alignment horizontal="center" vertical="center" wrapText="1"/>
    </xf>
    <xf numFmtId="0" fontId="27" fillId="0" borderId="11" xfId="1" applyFont="1" applyBorder="1" applyAlignment="1">
      <alignment horizontal="center" vertical="center" wrapText="1"/>
    </xf>
    <xf numFmtId="0" fontId="37" fillId="11" borderId="9" xfId="1" applyFont="1" applyFill="1" applyBorder="1" applyAlignment="1">
      <alignment horizontal="center" vertical="center" wrapText="1"/>
    </xf>
    <xf numFmtId="0" fontId="37" fillId="11" borderId="11" xfId="1" applyFont="1" applyFill="1" applyBorder="1" applyAlignment="1">
      <alignment horizontal="center" vertical="center" wrapText="1"/>
    </xf>
    <xf numFmtId="0" fontId="39" fillId="12" borderId="9" xfId="1" applyFont="1" applyFill="1" applyBorder="1" applyAlignment="1">
      <alignment horizontal="center" vertical="center" wrapText="1"/>
    </xf>
    <xf numFmtId="0" fontId="39" fillId="12" borderId="11" xfId="1" applyFont="1" applyFill="1" applyBorder="1" applyAlignment="1">
      <alignment horizontal="center" vertical="center" wrapText="1"/>
    </xf>
    <xf numFmtId="0" fontId="32" fillId="23" borderId="12" xfId="1" applyFont="1" applyFill="1" applyBorder="1" applyAlignment="1">
      <alignment horizontal="center" vertical="center"/>
    </xf>
    <xf numFmtId="0" fontId="34" fillId="9" borderId="15" xfId="1" applyFont="1" applyFill="1" applyBorder="1" applyAlignment="1">
      <alignment horizontal="center" vertical="center" textRotation="90" wrapText="1"/>
    </xf>
    <xf numFmtId="0" fontId="34" fillId="9" borderId="17" xfId="1" applyFont="1" applyFill="1" applyBorder="1" applyAlignment="1">
      <alignment horizontal="center" vertical="center" textRotation="90" wrapText="1"/>
    </xf>
    <xf numFmtId="0" fontId="34" fillId="9" borderId="20" xfId="1" applyFont="1" applyFill="1" applyBorder="1" applyAlignment="1">
      <alignment horizontal="center" vertical="center" textRotation="90" wrapText="1"/>
    </xf>
    <xf numFmtId="0" fontId="26" fillId="8" borderId="16" xfId="1" applyFont="1" applyFill="1" applyBorder="1" applyAlignment="1">
      <alignment horizontal="center" vertical="center" wrapText="1"/>
    </xf>
    <xf numFmtId="0" fontId="26" fillId="8" borderId="0" xfId="1" applyFont="1" applyFill="1" applyAlignment="1">
      <alignment horizontal="center" vertical="center" wrapText="1"/>
    </xf>
    <xf numFmtId="0" fontId="28" fillId="8" borderId="13" xfId="1" applyFont="1" applyFill="1" applyBorder="1" applyAlignment="1">
      <alignment horizontal="center" vertical="center" wrapText="1"/>
    </xf>
    <xf numFmtId="0" fontId="28" fillId="8" borderId="15" xfId="1" applyFont="1" applyFill="1" applyBorder="1" applyAlignment="1">
      <alignment horizontal="center" vertical="center" wrapText="1"/>
    </xf>
    <xf numFmtId="165" fontId="13" fillId="4" borderId="12" xfId="1" applyNumberFormat="1" applyFont="1" applyFill="1" applyBorder="1" applyAlignment="1">
      <alignment horizontal="center" vertical="center"/>
    </xf>
    <xf numFmtId="0" fontId="2" fillId="7" borderId="36" xfId="1" applyFont="1" applyFill="1" applyBorder="1" applyAlignment="1">
      <alignment horizontal="center" vertical="center" wrapText="1"/>
    </xf>
    <xf numFmtId="0" fontId="34" fillId="7" borderId="12" xfId="1" applyFont="1" applyFill="1" applyBorder="1" applyAlignment="1">
      <alignment horizontal="center" vertical="center"/>
    </xf>
    <xf numFmtId="0" fontId="27" fillId="4" borderId="12" xfId="1" applyFont="1" applyFill="1" applyBorder="1" applyAlignment="1">
      <alignment horizontal="center" vertical="center"/>
    </xf>
    <xf numFmtId="0" fontId="35" fillId="15" borderId="9" xfId="1" applyFont="1" applyFill="1" applyBorder="1" applyAlignment="1">
      <alignment horizontal="center" vertical="center"/>
    </xf>
    <xf numFmtId="0" fontId="35" fillId="15" borderId="11" xfId="1" applyFont="1" applyFill="1" applyBorder="1" applyAlignment="1">
      <alignment horizontal="center" vertical="center"/>
    </xf>
    <xf numFmtId="0" fontId="35" fillId="15" borderId="12" xfId="1" applyFont="1" applyFill="1" applyBorder="1" applyAlignment="1">
      <alignment horizontal="center" vertical="center"/>
    </xf>
    <xf numFmtId="0" fontId="35" fillId="16" borderId="12" xfId="1" applyFont="1" applyFill="1" applyBorder="1" applyAlignment="1">
      <alignment horizontal="center" vertical="center"/>
    </xf>
    <xf numFmtId="0" fontId="35" fillId="17" borderId="12" xfId="1" applyFont="1" applyFill="1" applyBorder="1" applyAlignment="1">
      <alignment horizontal="center" vertical="center"/>
    </xf>
    <xf numFmtId="0" fontId="34" fillId="18" borderId="12"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27" fillId="0" borderId="12" xfId="1" applyFont="1" applyBorder="1" applyAlignment="1">
      <alignment horizontal="justify" vertical="center" wrapText="1"/>
    </xf>
    <xf numFmtId="0" fontId="31" fillId="0" borderId="12" xfId="1" applyFont="1" applyBorder="1" applyAlignment="1">
      <alignment horizontal="justify" vertical="center" wrapText="1"/>
    </xf>
    <xf numFmtId="0" fontId="32" fillId="22" borderId="12" xfId="1" applyFont="1" applyFill="1" applyBorder="1" applyAlignment="1">
      <alignment horizontal="center" vertical="center"/>
    </xf>
    <xf numFmtId="0" fontId="34" fillId="7" borderId="12" xfId="1" applyFont="1" applyFill="1" applyBorder="1" applyAlignment="1">
      <alignment horizontal="center" vertical="center" textRotation="90"/>
    </xf>
    <xf numFmtId="0" fontId="45" fillId="0" borderId="12" xfId="1" applyFont="1" applyBorder="1" applyAlignment="1">
      <alignment horizontal="center" vertical="center"/>
    </xf>
    <xf numFmtId="0" fontId="2" fillId="27" borderId="47" xfId="1" applyFont="1" applyFill="1" applyBorder="1" applyAlignment="1">
      <alignment horizontal="center" vertical="center" wrapText="1"/>
    </xf>
    <xf numFmtId="0" fontId="2" fillId="27" borderId="48" xfId="1" applyFont="1" applyFill="1" applyBorder="1" applyAlignment="1">
      <alignment horizontal="center" vertical="center" wrapText="1"/>
    </xf>
    <xf numFmtId="0" fontId="2" fillId="24" borderId="49" xfId="1" applyFont="1" applyFill="1" applyBorder="1" applyAlignment="1">
      <alignment horizontal="center" vertical="center" wrapText="1"/>
    </xf>
    <xf numFmtId="0" fontId="2" fillId="24" borderId="50" xfId="1" applyFont="1" applyFill="1" applyBorder="1" applyAlignment="1">
      <alignment horizontal="center" vertical="center" wrapText="1"/>
    </xf>
    <xf numFmtId="0" fontId="2" fillId="24" borderId="51" xfId="1" applyFont="1" applyFill="1" applyBorder="1" applyAlignment="1">
      <alignment horizontal="center" vertical="center" wrapText="1"/>
    </xf>
    <xf numFmtId="0" fontId="2" fillId="24" borderId="52" xfId="1" applyFont="1" applyFill="1" applyBorder="1" applyAlignment="1">
      <alignment horizontal="center" vertical="center" wrapText="1"/>
    </xf>
    <xf numFmtId="0" fontId="2" fillId="24" borderId="2" xfId="1" applyFont="1" applyFill="1" applyBorder="1" applyAlignment="1">
      <alignment horizontal="center" vertical="center" wrapText="1"/>
    </xf>
    <xf numFmtId="0" fontId="2" fillId="24" borderId="3" xfId="1" applyFont="1" applyFill="1" applyBorder="1" applyAlignment="1">
      <alignment horizontal="center" vertical="center" wrapText="1"/>
    </xf>
    <xf numFmtId="1" fontId="6" fillId="29" borderId="49" xfId="1" applyNumberFormat="1" applyFont="1" applyFill="1" applyBorder="1" applyAlignment="1">
      <alignment horizontal="center" vertical="center" wrapText="1"/>
    </xf>
    <xf numFmtId="1" fontId="6" fillId="29" borderId="50" xfId="1" applyNumberFormat="1" applyFont="1" applyFill="1" applyBorder="1" applyAlignment="1">
      <alignment horizontal="center" vertical="center" wrapText="1"/>
    </xf>
    <xf numFmtId="1" fontId="6" fillId="29" borderId="51" xfId="1" applyNumberFormat="1" applyFont="1" applyFill="1" applyBorder="1" applyAlignment="1">
      <alignment horizontal="center" vertical="center" wrapText="1"/>
    </xf>
    <xf numFmtId="0" fontId="35" fillId="0" borderId="2" xfId="1" applyFont="1" applyBorder="1" applyAlignment="1">
      <alignment horizontal="center" vertical="center" wrapText="1"/>
    </xf>
    <xf numFmtId="0" fontId="48" fillId="0" borderId="2" xfId="1" applyFont="1" applyBorder="1" applyAlignment="1">
      <alignment horizontal="center" vertical="center"/>
    </xf>
    <xf numFmtId="0" fontId="48" fillId="0" borderId="3" xfId="1" applyFont="1" applyBorder="1" applyAlignment="1">
      <alignment horizontal="center" vertical="center"/>
    </xf>
    <xf numFmtId="0" fontId="48" fillId="0" borderId="0" xfId="1" applyFont="1" applyAlignment="1">
      <alignment horizontal="center" vertical="center"/>
    </xf>
    <xf numFmtId="0" fontId="48" fillId="0" borderId="5" xfId="1" applyFont="1" applyBorder="1" applyAlignment="1">
      <alignment horizontal="center" vertical="center"/>
    </xf>
    <xf numFmtId="0" fontId="48" fillId="0" borderId="7" xfId="1" applyFont="1" applyBorder="1" applyAlignment="1">
      <alignment horizontal="center" vertical="center"/>
    </xf>
    <xf numFmtId="0" fontId="48" fillId="0" borderId="8" xfId="1" applyFont="1" applyBorder="1" applyAlignment="1">
      <alignment horizontal="center" vertical="center"/>
    </xf>
    <xf numFmtId="0" fontId="3" fillId="26" borderId="43" xfId="1" applyFont="1" applyFill="1" applyBorder="1" applyAlignment="1">
      <alignment horizontal="center" vertical="center" wrapText="1"/>
    </xf>
    <xf numFmtId="0" fontId="3" fillId="26" borderId="22" xfId="1" applyFont="1" applyFill="1" applyBorder="1" applyAlignment="1">
      <alignment horizontal="center" vertical="center" wrapText="1"/>
    </xf>
    <xf numFmtId="0" fontId="4" fillId="0" borderId="44" xfId="1" applyBorder="1" applyAlignment="1">
      <alignment horizontal="center" vertical="center" wrapText="1"/>
    </xf>
    <xf numFmtId="0" fontId="4" fillId="0" borderId="22" xfId="1" applyBorder="1" applyAlignment="1">
      <alignment horizontal="center" vertical="center" wrapText="1"/>
    </xf>
    <xf numFmtId="0" fontId="4" fillId="0" borderId="45" xfId="1" applyBorder="1" applyAlignment="1">
      <alignment horizontal="center" vertical="center" wrapText="1"/>
    </xf>
    <xf numFmtId="14" fontId="4" fillId="0" borderId="44" xfId="1" applyNumberFormat="1" applyBorder="1" applyAlignment="1">
      <alignment horizontal="center" vertical="center"/>
    </xf>
    <xf numFmtId="14" fontId="4" fillId="0" borderId="22" xfId="1" applyNumberFormat="1" applyBorder="1" applyAlignment="1">
      <alignment horizontal="center" vertical="center"/>
    </xf>
    <xf numFmtId="14" fontId="4" fillId="0" borderId="45" xfId="1" applyNumberFormat="1" applyBorder="1" applyAlignment="1">
      <alignment horizontal="center" vertical="center"/>
    </xf>
    <xf numFmtId="0" fontId="1" fillId="32" borderId="77" xfId="1" applyFont="1" applyFill="1" applyBorder="1" applyAlignment="1">
      <alignment horizontal="center" vertical="center"/>
    </xf>
    <xf numFmtId="0" fontId="1" fillId="32" borderId="78" xfId="1" applyFont="1" applyFill="1" applyBorder="1" applyAlignment="1">
      <alignment horizontal="center" vertical="center"/>
    </xf>
    <xf numFmtId="0" fontId="1" fillId="0" borderId="77" xfId="1" applyFont="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2" fillId="24" borderId="74" xfId="1" applyFont="1" applyFill="1" applyBorder="1" applyAlignment="1">
      <alignment horizontal="center" vertical="center" wrapText="1"/>
    </xf>
    <xf numFmtId="0" fontId="2" fillId="24" borderId="25" xfId="1" applyFont="1" applyFill="1" applyBorder="1" applyAlignment="1">
      <alignment horizontal="center" vertical="center" wrapText="1"/>
    </xf>
    <xf numFmtId="0" fontId="6" fillId="28" borderId="49" xfId="1" applyFont="1" applyFill="1" applyBorder="1" applyAlignment="1">
      <alignment horizontal="center" vertical="center" wrapText="1"/>
    </xf>
    <xf numFmtId="0" fontId="6" fillId="28" borderId="25" xfId="1" applyFont="1" applyFill="1" applyBorder="1" applyAlignment="1">
      <alignment horizontal="center" vertical="center" wrapText="1"/>
    </xf>
    <xf numFmtId="0" fontId="1" fillId="32" borderId="75" xfId="1" applyFont="1" applyFill="1" applyBorder="1" applyAlignment="1">
      <alignment horizontal="center" vertical="center" wrapText="1"/>
    </xf>
    <xf numFmtId="0" fontId="1" fillId="32" borderId="76" xfId="1" applyFont="1" applyFill="1" applyBorder="1" applyAlignment="1">
      <alignment horizontal="center" vertical="center" wrapText="1"/>
    </xf>
  </cellXfs>
  <cellStyles count="3">
    <cellStyle name="Moneda 2" xfId="2" xr:uid="{00000000-0005-0000-0000-000000000000}"/>
    <cellStyle name="Normal" xfId="0" builtinId="0"/>
    <cellStyle name="Normal 2" xfId="1" xr:uid="{00000000-0005-0000-0000-000002000000}"/>
  </cellStyles>
  <dxfs count="96">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2FFF2F"/>
        </patternFill>
      </fill>
    </dxf>
    <dxf>
      <fill>
        <patternFill>
          <bgColor rgb="FFFFFF37"/>
        </patternFill>
      </fill>
    </dxf>
    <dxf>
      <fill>
        <patternFill>
          <bgColor rgb="FFFEC200"/>
        </patternFill>
      </fill>
    </dxf>
    <dxf>
      <fill>
        <patternFill>
          <bgColor rgb="FFFF2F2F"/>
        </patternFill>
      </fill>
    </dxf>
    <dxf>
      <fill>
        <patternFill>
          <bgColor rgb="FFB5EDB5"/>
        </patternFill>
      </fill>
    </dxf>
    <dxf>
      <fill>
        <patternFill>
          <bgColor rgb="FF8AE28A"/>
        </patternFill>
      </fill>
    </dxf>
    <dxf>
      <fill>
        <patternFill>
          <bgColor rgb="FF69D969"/>
        </patternFill>
      </fill>
    </dxf>
    <dxf>
      <fill>
        <patternFill>
          <bgColor rgb="FF37CD37"/>
        </patternFill>
      </fill>
    </dxf>
    <dxf>
      <fill>
        <patternFill>
          <bgColor rgb="FF08F80E"/>
        </patternFill>
      </fill>
    </dxf>
    <dxf>
      <fill>
        <patternFill>
          <bgColor rgb="FFFFFF1D"/>
        </patternFill>
      </fill>
    </dxf>
    <dxf>
      <fill>
        <patternFill>
          <bgColor rgb="FFEA9C00"/>
        </patternFill>
      </fill>
    </dxf>
    <dxf>
      <fill>
        <patternFill>
          <bgColor rgb="FFFF2525"/>
        </patternFill>
      </fill>
    </dxf>
    <dxf>
      <fill>
        <patternFill>
          <bgColor rgb="FFA1E7A1"/>
        </patternFill>
      </fill>
    </dxf>
    <dxf>
      <fill>
        <patternFill>
          <bgColor rgb="FF79DD79"/>
        </patternFill>
      </fill>
    </dxf>
    <dxf>
      <fill>
        <patternFill>
          <bgColor rgb="FF59D559"/>
        </patternFill>
      </fill>
    </dxf>
    <dxf>
      <fill>
        <patternFill>
          <bgColor rgb="FF2FBB2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21248</xdr:colOff>
      <xdr:row>79</xdr:row>
      <xdr:rowOff>109171</xdr:rowOff>
    </xdr:from>
    <xdr:to>
      <xdr:col>7</xdr:col>
      <xdr:colOff>300648</xdr:colOff>
      <xdr:row>79</xdr:row>
      <xdr:rowOff>365711</xdr:rowOff>
    </xdr:to>
    <xdr:pic>
      <xdr:nvPicPr>
        <xdr:cNvPr id="2" name="Imagen 1" descr="Icono&#10;&#10;Descripción generada automáticamente">
          <a:extLst>
            <a:ext uri="{FF2B5EF4-FFF2-40B4-BE49-F238E27FC236}">
              <a16:creationId xmlns:a16="http://schemas.microsoft.com/office/drawing/2014/main" id="{B91F348A-9CD3-4B54-8A3D-911D26958A1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385" t="17789" r="16106" b="16346"/>
        <a:stretch/>
      </xdr:blipFill>
      <xdr:spPr bwMode="auto">
        <a:xfrm>
          <a:off x="2916848" y="40809496"/>
          <a:ext cx="279400" cy="2565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57978</xdr:colOff>
      <xdr:row>0</xdr:row>
      <xdr:rowOff>140805</xdr:rowOff>
    </xdr:from>
    <xdr:to>
      <xdr:col>4</xdr:col>
      <xdr:colOff>325920</xdr:colOff>
      <xdr:row>4</xdr:row>
      <xdr:rowOff>26505</xdr:rowOff>
    </xdr:to>
    <xdr:pic>
      <xdr:nvPicPr>
        <xdr:cNvPr id="3" name="Imagen 2" descr="image007">
          <a:extLst>
            <a:ext uri="{FF2B5EF4-FFF2-40B4-BE49-F238E27FC236}">
              <a16:creationId xmlns:a16="http://schemas.microsoft.com/office/drawing/2014/main" id="{73C32B86-2E15-4467-8809-D89632F4D50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803" y="140805"/>
          <a:ext cx="1610967" cy="647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1295400</xdr:colOff>
      <xdr:row>0</xdr:row>
      <xdr:rowOff>76200</xdr:rowOff>
    </xdr:from>
    <xdr:to>
      <xdr:col>0</xdr:col>
      <xdr:colOff>3251200</xdr:colOff>
      <xdr:row>4</xdr:row>
      <xdr:rowOff>139700</xdr:rowOff>
    </xdr:to>
    <xdr:pic>
      <xdr:nvPicPr>
        <xdr:cNvPr id="2" name="Imagen 1" descr="image007">
          <a:extLst>
            <a:ext uri="{FF2B5EF4-FFF2-40B4-BE49-F238E27FC236}">
              <a16:creationId xmlns:a16="http://schemas.microsoft.com/office/drawing/2014/main" id="{0962B636-D348-4A8E-A785-724212EEB1A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76200"/>
          <a:ext cx="1955800" cy="825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502226</xdr:colOff>
      <xdr:row>0</xdr:row>
      <xdr:rowOff>68036</xdr:rowOff>
    </xdr:from>
    <xdr:to>
      <xdr:col>2</xdr:col>
      <xdr:colOff>830036</xdr:colOff>
      <xdr:row>4</xdr:row>
      <xdr:rowOff>122464</xdr:rowOff>
    </xdr:to>
    <xdr:pic>
      <xdr:nvPicPr>
        <xdr:cNvPr id="2" name="Imagen 1" descr="image007">
          <a:extLst>
            <a:ext uri="{FF2B5EF4-FFF2-40B4-BE49-F238E27FC236}">
              <a16:creationId xmlns:a16="http://schemas.microsoft.com/office/drawing/2014/main" id="{71212397-56FB-4B06-A374-CD4513B409D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226" y="68036"/>
          <a:ext cx="1851810" cy="81642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89647</xdr:colOff>
      <xdr:row>0</xdr:row>
      <xdr:rowOff>123264</xdr:rowOff>
    </xdr:from>
    <xdr:to>
      <xdr:col>2</xdr:col>
      <xdr:colOff>690842</xdr:colOff>
      <xdr:row>4</xdr:row>
      <xdr:rowOff>8964</xdr:rowOff>
    </xdr:to>
    <xdr:pic>
      <xdr:nvPicPr>
        <xdr:cNvPr id="2" name="Imagen 1" descr="image007">
          <a:extLst>
            <a:ext uri="{FF2B5EF4-FFF2-40B4-BE49-F238E27FC236}">
              <a16:creationId xmlns:a16="http://schemas.microsoft.com/office/drawing/2014/main" id="{23BF45DA-1248-4BBE-B0D6-5533F8E6DE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572" y="123264"/>
          <a:ext cx="1610845" cy="6477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156882</xdr:colOff>
      <xdr:row>0</xdr:row>
      <xdr:rowOff>123265</xdr:rowOff>
    </xdr:from>
    <xdr:to>
      <xdr:col>2</xdr:col>
      <xdr:colOff>802901</xdr:colOff>
      <xdr:row>4</xdr:row>
      <xdr:rowOff>8965</xdr:rowOff>
    </xdr:to>
    <xdr:pic>
      <xdr:nvPicPr>
        <xdr:cNvPr id="2" name="Imagen 1" descr="image007">
          <a:extLst>
            <a:ext uri="{FF2B5EF4-FFF2-40B4-BE49-F238E27FC236}">
              <a16:creationId xmlns:a16="http://schemas.microsoft.com/office/drawing/2014/main" id="{4A59B4EF-204B-4353-9D4B-C49E883EA4E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807" y="123265"/>
          <a:ext cx="1608044" cy="6477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526677</xdr:colOff>
      <xdr:row>0</xdr:row>
      <xdr:rowOff>123265</xdr:rowOff>
    </xdr:from>
    <xdr:to>
      <xdr:col>2</xdr:col>
      <xdr:colOff>1172696</xdr:colOff>
      <xdr:row>4</xdr:row>
      <xdr:rowOff>8965</xdr:rowOff>
    </xdr:to>
    <xdr:pic>
      <xdr:nvPicPr>
        <xdr:cNvPr id="2" name="Imagen 1" descr="image007">
          <a:extLst>
            <a:ext uri="{FF2B5EF4-FFF2-40B4-BE49-F238E27FC236}">
              <a16:creationId xmlns:a16="http://schemas.microsoft.com/office/drawing/2014/main" id="{E5E66B93-4F47-4ED1-BDAC-0169C941E8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602" y="123265"/>
          <a:ext cx="1608044" cy="6477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190501</xdr:colOff>
      <xdr:row>0</xdr:row>
      <xdr:rowOff>145677</xdr:rowOff>
    </xdr:from>
    <xdr:to>
      <xdr:col>2</xdr:col>
      <xdr:colOff>836520</xdr:colOff>
      <xdr:row>4</xdr:row>
      <xdr:rowOff>31377</xdr:rowOff>
    </xdr:to>
    <xdr:pic>
      <xdr:nvPicPr>
        <xdr:cNvPr id="2" name="Imagen 1" descr="image007">
          <a:extLst>
            <a:ext uri="{FF2B5EF4-FFF2-40B4-BE49-F238E27FC236}">
              <a16:creationId xmlns:a16="http://schemas.microsoft.com/office/drawing/2014/main" id="{EBDEA422-1851-41D5-A65D-0C0C65AA6B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6" y="145677"/>
          <a:ext cx="1608044" cy="6477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I_te_RESPALDA\Desempe&#241;o\2022\RIESGOS%20CONTRACTUALES\VF\20220526%20Formato%20Matriz%20de%20Riesgos%20en%20Contrat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Matriz de Criterios"/>
      <sheetName val="Listas-Input"/>
      <sheetName val="Parámetros"/>
      <sheetName val="Matriz de riesgos"/>
      <sheetName val="Matriz seguimiento (1)"/>
      <sheetName val="Matriz seguimiento (2)"/>
      <sheetName val="Matriz seguimiento (3)"/>
    </sheetNames>
    <sheetDataSet>
      <sheetData sheetId="0"/>
      <sheetData sheetId="1"/>
      <sheetData sheetId="2"/>
      <sheetData sheetId="3"/>
      <sheetData sheetId="4">
        <row r="20">
          <cell r="B20">
            <v>25</v>
          </cell>
          <cell r="C20" t="str">
            <v>EXTREMO (+)</v>
          </cell>
        </row>
        <row r="21">
          <cell r="B21">
            <v>24</v>
          </cell>
          <cell r="C21" t="str">
            <v>EXTREMO (+)</v>
          </cell>
          <cell r="G21" t="str">
            <v>MUY ALTO
El contrato logrará el objetivo en la mayoría de los casos.MUY BAJO 
Causa un efecto insignificante en el logro de los objetivos estratégicos</v>
          </cell>
          <cell r="H21" t="str">
            <v>MODERADO (+)</v>
          </cell>
        </row>
        <row r="22">
          <cell r="B22">
            <v>23</v>
          </cell>
          <cell r="C22" t="str">
            <v>EXTREMO (+)</v>
          </cell>
          <cell r="G22" t="str">
            <v>MUY ALTO
El contrato logrará el objetivo en la mayoría de los casos.BAJO 
Causa un efecto apreciable en el logro de los objetivos estratégicos</v>
          </cell>
          <cell r="H22" t="str">
            <v>MODERADO (+)</v>
          </cell>
        </row>
        <row r="23">
          <cell r="B23">
            <v>22</v>
          </cell>
          <cell r="C23" t="str">
            <v>EXTREMO (+)</v>
          </cell>
          <cell r="G23" t="str">
            <v>MUY ALTO
El contrato logrará el objetivo en la mayoría de los casos.MEDIO 
Causa un efecto significativo en el logro de los objetivos estratégicos</v>
          </cell>
          <cell r="H23" t="str">
            <v>ALTO (+)</v>
          </cell>
        </row>
        <row r="24">
          <cell r="B24">
            <v>21</v>
          </cell>
          <cell r="C24" t="str">
            <v>EXTREMO (+)</v>
          </cell>
          <cell r="G24" t="str">
            <v>MUY ALTO
El contrato logrará el objetivo en la mayoría de los casos.ALTO 
Causa un efecto importante en el logro de los objetivos estratégicos</v>
          </cell>
          <cell r="H24" t="str">
            <v>EXTREMO (+)</v>
          </cell>
        </row>
        <row r="25">
          <cell r="B25">
            <v>20</v>
          </cell>
          <cell r="C25" t="str">
            <v>EXTREMO (+)</v>
          </cell>
          <cell r="G25" t="str">
            <v>MUY ALTO
El contrato logrará el objetivo en la mayoría de los casos.MUY ALTO 
Causa un efecto trascendental en el  logro de los objetivos estratégicos</v>
          </cell>
          <cell r="H25" t="str">
            <v>EXTREMO (+)</v>
          </cell>
        </row>
        <row r="26">
          <cell r="B26">
            <v>19</v>
          </cell>
          <cell r="C26" t="str">
            <v>EXTREMO (+)</v>
          </cell>
          <cell r="G26" t="str">
            <v>ALTO
Se logrará el objetivo en 6 de cada 10 contratos aproximadamente.MUY BAJO 
Causa un efecto insignificante en el logro de los objetivos estratégicos</v>
          </cell>
          <cell r="H26" t="str">
            <v>MODERADO (+)</v>
          </cell>
        </row>
        <row r="27">
          <cell r="B27">
            <v>18</v>
          </cell>
          <cell r="C27" t="str">
            <v>EXTREMO (+)</v>
          </cell>
          <cell r="G27" t="str">
            <v>ALTO
Se logrará el objetivo en 6 de cada 10 contratos aproximadamente.BAJO 
Causa un efecto apreciable en el logro de los objetivos estratégicos</v>
          </cell>
          <cell r="H27" t="str">
            <v>MODERADO (+)</v>
          </cell>
        </row>
        <row r="28">
          <cell r="B28">
            <v>17</v>
          </cell>
          <cell r="C28" t="str">
            <v>EXTREMO (+)</v>
          </cell>
          <cell r="G28" t="str">
            <v>ALTO
Se logrará el objetivo en 6 de cada 10 contratos aproximadamente.MEDIO 
Causa un efecto significativo en el logro de los objetivos estratégicos</v>
          </cell>
          <cell r="H28" t="str">
            <v>ALTO (+)</v>
          </cell>
        </row>
        <row r="29">
          <cell r="B29">
            <v>16</v>
          </cell>
          <cell r="C29" t="str">
            <v>ALTO (+)</v>
          </cell>
          <cell r="G29" t="str">
            <v>ALTO
Se logrará el objetivo en 6 de cada 10 contratos aproximadamente.ALTO 
Causa un efecto importante en el logro de los objetivos estratégicos</v>
          </cell>
          <cell r="H29" t="str">
            <v>ALTO (+)</v>
          </cell>
        </row>
        <row r="30">
          <cell r="B30">
            <v>15</v>
          </cell>
          <cell r="C30" t="str">
            <v>ALTO (+)</v>
          </cell>
          <cell r="G30" t="str">
            <v>ALTO
Se logrará el objetivo en 6 de cada 10 contratos aproximadamente.MUY ALTO 
Causa un efecto trascendental en el  logro de los objetivos estratégicos</v>
          </cell>
          <cell r="H30" t="str">
            <v>EXTREMO (+)</v>
          </cell>
        </row>
        <row r="31">
          <cell r="B31">
            <v>14</v>
          </cell>
          <cell r="C31" t="str">
            <v>ALTO (+)</v>
          </cell>
          <cell r="G31" t="str">
            <v>MEDIO
Se logrará el objetivo en 4 de cada 10 contratos aproximadamente.MUY BAJO 
Causa un efecto insignificante en el logro de los objetivos estratégicos</v>
          </cell>
          <cell r="H31" t="str">
            <v>BAJO (+)</v>
          </cell>
        </row>
        <row r="32">
          <cell r="B32">
            <v>13</v>
          </cell>
          <cell r="C32" t="str">
            <v>ALTO (+)</v>
          </cell>
          <cell r="G32" t="str">
            <v>MEDIO
Se logrará el objetivo en 4 de cada 10 contratos aproximadamente.BAJO 
Causa un efecto apreciable en el logro de los objetivos estratégicos</v>
          </cell>
          <cell r="H32" t="str">
            <v>MODERADO (+)</v>
          </cell>
        </row>
        <row r="33">
          <cell r="B33">
            <v>12</v>
          </cell>
          <cell r="C33" t="str">
            <v>ALTO (+)</v>
          </cell>
          <cell r="G33" t="str">
            <v>MEDIO
Se logrará el objetivo en 4 de cada 10 contratos aproximadamente.MEDIO 
Causa un efecto significativo en el logro de los objetivos estratégicos</v>
          </cell>
          <cell r="H33" t="str">
            <v>MODERADO (+)</v>
          </cell>
        </row>
        <row r="34">
          <cell r="B34">
            <v>11</v>
          </cell>
          <cell r="C34" t="str">
            <v>ALTO (+)</v>
          </cell>
          <cell r="G34" t="str">
            <v>MEDIO
Se logrará el objetivo en 4 de cada 10 contratos aproximadamente.ALTO 
Causa un efecto importante en el logro de los objetivos estratégicos</v>
          </cell>
          <cell r="H34" t="str">
            <v>ALTO (+)</v>
          </cell>
        </row>
        <row r="35">
          <cell r="B35">
            <v>10</v>
          </cell>
          <cell r="C35" t="str">
            <v>MODERADO (+)</v>
          </cell>
          <cell r="G35" t="str">
            <v>MEDIO
Se logrará el objetivo en 4 de cada 10 contratos aproximadamente.MUY ALTO 
Causa un efecto trascendental en el  logro de los objetivos estratégicos</v>
          </cell>
          <cell r="H35" t="str">
            <v>ALTO (+)</v>
          </cell>
        </row>
        <row r="36">
          <cell r="B36">
            <v>9</v>
          </cell>
          <cell r="C36" t="str">
            <v>MODERADO (+)</v>
          </cell>
          <cell r="G36" t="str">
            <v>BAJO
Se logrará el objetivo en 2 de cada 10 contratos aproximadamente.MUY BAJO 
Causa un efecto insignificante en el logro de los objetivos estratégicos</v>
          </cell>
          <cell r="H36" t="str">
            <v>BAJO (+)</v>
          </cell>
        </row>
        <row r="37">
          <cell r="B37">
            <v>8</v>
          </cell>
          <cell r="C37" t="str">
            <v>MODERADO (+)</v>
          </cell>
          <cell r="G37" t="str">
            <v>BAJO
Se logrará el objetivo en 2 de cada 10 contratos aproximadamente.BAJO 
Causa un efecto apreciable en el logro de los objetivos estratégicos</v>
          </cell>
          <cell r="H37" t="str">
            <v>BAJO (+)</v>
          </cell>
        </row>
        <row r="38">
          <cell r="B38">
            <v>7</v>
          </cell>
          <cell r="C38" t="str">
            <v>MODERADO (+)</v>
          </cell>
          <cell r="G38" t="str">
            <v>BAJO
Se logrará el objetivo en 2 de cada 10 contratos aproximadamente.MEDIO 
Causa un efecto significativo en el logro de los objetivos estratégicos</v>
          </cell>
          <cell r="H38" t="str">
            <v>MODERADO (+)</v>
          </cell>
        </row>
        <row r="39">
          <cell r="B39">
            <v>6</v>
          </cell>
          <cell r="C39" t="str">
            <v>MODERADO (+)</v>
          </cell>
          <cell r="G39" t="str">
            <v>BAJO
Se logrará el objetivo en 2 de cada 10 contratos aproximadamente.ALTO 
Causa un efecto importante en el logro de los objetivos estratégicos</v>
          </cell>
          <cell r="H39" t="str">
            <v>MODERADO (+)</v>
          </cell>
        </row>
        <row r="40">
          <cell r="B40">
            <v>5</v>
          </cell>
          <cell r="C40" t="str">
            <v>MODERADO (+)</v>
          </cell>
          <cell r="G40" t="str">
            <v>BAJO
Se logrará el objetivo en 2 de cada 10 contratos aproximadamente.MUY ALTO 
Causa un efecto trascendental en el  logro de los objetivos estratégicos</v>
          </cell>
          <cell r="H40" t="str">
            <v>MODERADO (+)</v>
          </cell>
        </row>
        <row r="41">
          <cell r="B41">
            <v>4</v>
          </cell>
          <cell r="C41" t="str">
            <v>BAJO (+)</v>
          </cell>
          <cell r="G41" t="str">
            <v>MUY BAJO
No se logrará el objetivo en la mayoría de los contratosMUY BAJO 
Causa un efecto insignificante en el logro de los objetivos estratégicos</v>
          </cell>
          <cell r="H41" t="str">
            <v>BAJO (+)</v>
          </cell>
        </row>
        <row r="42">
          <cell r="B42">
            <v>3</v>
          </cell>
          <cell r="C42" t="str">
            <v>BAJO (+)</v>
          </cell>
          <cell r="G42" t="str">
            <v>MUY BAJO
No se logrará el objetivo en la mayoría de los contratosBAJO 
Causa un efecto apreciable en el logro de los objetivos estratégicos</v>
          </cell>
          <cell r="H42" t="str">
            <v>BAJO (+)</v>
          </cell>
        </row>
        <row r="43">
          <cell r="B43">
            <v>2</v>
          </cell>
          <cell r="C43" t="str">
            <v>BAJO (+)</v>
          </cell>
          <cell r="G43" t="str">
            <v>MUY BAJO
No se logrará el objetivo en la mayoría de los contratosMEDIO 
Causa un efecto significativo en el logro de los objetivos estratégicos</v>
          </cell>
          <cell r="H43" t="str">
            <v>BAJO (+)</v>
          </cell>
        </row>
        <row r="44">
          <cell r="B44">
            <v>1</v>
          </cell>
          <cell r="C44" t="str">
            <v>BAJO (+)</v>
          </cell>
          <cell r="G44" t="str">
            <v>MUY BAJO
No se logrará el objetivo en la mayoría de los contratosALTO 
Causa un efecto importante en el logro de los objetivos estratégicos</v>
          </cell>
          <cell r="H44" t="str">
            <v>BAJO (+)</v>
          </cell>
        </row>
        <row r="45">
          <cell r="B45">
            <v>0</v>
          </cell>
          <cell r="C45" t="str">
            <v>NO APLCIA</v>
          </cell>
          <cell r="G45" t="str">
            <v>MUY BAJO
No se logrará el objetivo en la mayoría de los contratosMUY ALTO 
Causa un efecto trascendental en el  logro de los objetivos estratégicos</v>
          </cell>
          <cell r="H45" t="str">
            <v>MODERADO (+)</v>
          </cell>
        </row>
        <row r="46">
          <cell r="B46">
            <v>-1</v>
          </cell>
          <cell r="C46" t="str">
            <v xml:space="preserve">BAJO </v>
          </cell>
          <cell r="H46" t="str">
            <v>NO APLCIA</v>
          </cell>
        </row>
        <row r="47">
          <cell r="B47">
            <v>-2</v>
          </cell>
          <cell r="C47" t="str">
            <v xml:space="preserve">BAJO </v>
          </cell>
        </row>
        <row r="48">
          <cell r="B48">
            <v>-3</v>
          </cell>
          <cell r="C48" t="str">
            <v xml:space="preserve">BAJO </v>
          </cell>
        </row>
        <row r="49">
          <cell r="B49">
            <v>-4</v>
          </cell>
          <cell r="C49" t="str">
            <v xml:space="preserve">BAJO </v>
          </cell>
        </row>
        <row r="50">
          <cell r="B50">
            <v>-5</v>
          </cell>
          <cell r="C50" t="str">
            <v xml:space="preserve">BAJO </v>
          </cell>
        </row>
        <row r="51">
          <cell r="B51">
            <v>-6</v>
          </cell>
          <cell r="C51" t="str">
            <v xml:space="preserve">MODERADO </v>
          </cell>
        </row>
        <row r="52">
          <cell r="B52">
            <v>-7</v>
          </cell>
          <cell r="C52" t="str">
            <v xml:space="preserve">MODERADO </v>
          </cell>
        </row>
        <row r="53">
          <cell r="B53">
            <v>-8</v>
          </cell>
          <cell r="C53" t="str">
            <v xml:space="preserve">MODERADO </v>
          </cell>
        </row>
        <row r="54">
          <cell r="B54">
            <v>-9</v>
          </cell>
          <cell r="C54" t="str">
            <v xml:space="preserve">MODERADO </v>
          </cell>
        </row>
        <row r="55">
          <cell r="B55">
            <v>-10</v>
          </cell>
          <cell r="C55" t="str">
            <v xml:space="preserve">MODERADO </v>
          </cell>
        </row>
        <row r="56">
          <cell r="B56">
            <v>-11</v>
          </cell>
          <cell r="C56" t="str">
            <v>ALTO</v>
          </cell>
        </row>
        <row r="57">
          <cell r="B57">
            <v>-12</v>
          </cell>
          <cell r="C57" t="str">
            <v>ALTO</v>
          </cell>
        </row>
        <row r="58">
          <cell r="B58">
            <v>-13</v>
          </cell>
          <cell r="C58" t="str">
            <v>ALTO</v>
          </cell>
        </row>
        <row r="59">
          <cell r="B59">
            <v>-14</v>
          </cell>
          <cell r="C59" t="str">
            <v>ALTO</v>
          </cell>
        </row>
        <row r="60">
          <cell r="B60">
            <v>-15</v>
          </cell>
          <cell r="C60" t="str">
            <v>ALTO</v>
          </cell>
        </row>
        <row r="61">
          <cell r="B61">
            <v>-16</v>
          </cell>
          <cell r="C61" t="str">
            <v>ALTO</v>
          </cell>
        </row>
        <row r="62">
          <cell r="B62">
            <v>-17</v>
          </cell>
          <cell r="C62" t="str">
            <v>EXTREMO</v>
          </cell>
        </row>
        <row r="63">
          <cell r="B63">
            <v>-18</v>
          </cell>
          <cell r="C63" t="str">
            <v>EXTREMO</v>
          </cell>
        </row>
        <row r="64">
          <cell r="B64">
            <v>-19</v>
          </cell>
          <cell r="C64" t="str">
            <v>EXTREMO</v>
          </cell>
        </row>
        <row r="65">
          <cell r="B65">
            <v>-20</v>
          </cell>
          <cell r="C65" t="str">
            <v>EXTREMO</v>
          </cell>
        </row>
        <row r="66">
          <cell r="B66">
            <v>-21</v>
          </cell>
          <cell r="C66" t="str">
            <v>EXTREMO</v>
          </cell>
        </row>
        <row r="67">
          <cell r="B67">
            <v>-22</v>
          </cell>
          <cell r="C67" t="str">
            <v>EXTREMO</v>
          </cell>
        </row>
        <row r="68">
          <cell r="B68">
            <v>-23</v>
          </cell>
          <cell r="C68" t="str">
            <v>EXTREMO</v>
          </cell>
        </row>
        <row r="69">
          <cell r="B69">
            <v>-24</v>
          </cell>
          <cell r="C69" t="str">
            <v>EXTREMO</v>
          </cell>
        </row>
        <row r="70">
          <cell r="B70">
            <v>-25</v>
          </cell>
          <cell r="C70" t="str">
            <v>EXTREMO</v>
          </cell>
        </row>
      </sheetData>
      <sheetData sheetId="5">
        <row r="11">
          <cell r="A11">
            <v>1</v>
          </cell>
        </row>
        <row r="12">
          <cell r="A12">
            <v>2</v>
          </cell>
        </row>
        <row r="13">
          <cell r="A13">
            <v>3</v>
          </cell>
        </row>
        <row r="14">
          <cell r="A14">
            <v>4</v>
          </cell>
        </row>
        <row r="15">
          <cell r="A15">
            <v>5</v>
          </cell>
        </row>
        <row r="16">
          <cell r="A16">
            <v>6</v>
          </cell>
        </row>
        <row r="17">
          <cell r="A17">
            <v>7</v>
          </cell>
        </row>
        <row r="18">
          <cell r="A18">
            <v>8</v>
          </cell>
        </row>
        <row r="19">
          <cell r="A19">
            <v>9</v>
          </cell>
        </row>
        <row r="20">
          <cell r="A20">
            <v>10</v>
          </cell>
        </row>
        <row r="21">
          <cell r="A21">
            <v>11</v>
          </cell>
        </row>
        <row r="22">
          <cell r="A22">
            <v>12</v>
          </cell>
        </row>
        <row r="23">
          <cell r="A23">
            <v>13</v>
          </cell>
        </row>
        <row r="24">
          <cell r="A24">
            <v>14</v>
          </cell>
        </row>
        <row r="25">
          <cell r="A25">
            <v>15</v>
          </cell>
        </row>
        <row r="26">
          <cell r="A26">
            <v>16</v>
          </cell>
        </row>
        <row r="27">
          <cell r="A27">
            <v>17</v>
          </cell>
        </row>
        <row r="28">
          <cell r="A28">
            <v>18</v>
          </cell>
        </row>
        <row r="29">
          <cell r="A29">
            <v>19</v>
          </cell>
        </row>
        <row r="30">
          <cell r="A30">
            <v>20</v>
          </cell>
        </row>
        <row r="31">
          <cell r="A31">
            <v>21</v>
          </cell>
        </row>
        <row r="32">
          <cell r="A32">
            <v>22</v>
          </cell>
        </row>
        <row r="33">
          <cell r="A33">
            <v>23</v>
          </cell>
        </row>
        <row r="34">
          <cell r="A34">
            <v>24</v>
          </cell>
        </row>
        <row r="35">
          <cell r="A35">
            <v>25</v>
          </cell>
        </row>
        <row r="36">
          <cell r="A36">
            <v>26</v>
          </cell>
        </row>
        <row r="37">
          <cell r="A37">
            <v>27</v>
          </cell>
        </row>
        <row r="38">
          <cell r="A38">
            <v>28</v>
          </cell>
        </row>
        <row r="39">
          <cell r="A39">
            <v>29</v>
          </cell>
        </row>
        <row r="40">
          <cell r="A40">
            <v>30</v>
          </cell>
        </row>
        <row r="41">
          <cell r="A41">
            <v>31</v>
          </cell>
        </row>
        <row r="42">
          <cell r="A42">
            <v>32</v>
          </cell>
        </row>
        <row r="43">
          <cell r="A43">
            <v>33</v>
          </cell>
        </row>
        <row r="44">
          <cell r="A44">
            <v>34</v>
          </cell>
        </row>
        <row r="45">
          <cell r="A45">
            <v>35</v>
          </cell>
        </row>
        <row r="46">
          <cell r="A46">
            <v>36</v>
          </cell>
        </row>
        <row r="47">
          <cell r="A47">
            <v>37</v>
          </cell>
        </row>
        <row r="48">
          <cell r="A48">
            <v>38</v>
          </cell>
        </row>
        <row r="49">
          <cell r="A49">
            <v>39</v>
          </cell>
        </row>
        <row r="50">
          <cell r="A50">
            <v>40</v>
          </cell>
        </row>
        <row r="51">
          <cell r="A51">
            <v>41</v>
          </cell>
        </row>
        <row r="52">
          <cell r="A52">
            <v>42</v>
          </cell>
        </row>
        <row r="53">
          <cell r="A53">
            <v>43</v>
          </cell>
        </row>
        <row r="54">
          <cell r="A54">
            <v>44</v>
          </cell>
        </row>
        <row r="55">
          <cell r="A55">
            <v>45</v>
          </cell>
        </row>
        <row r="56">
          <cell r="A56">
            <v>46</v>
          </cell>
        </row>
        <row r="57">
          <cell r="A57">
            <v>47</v>
          </cell>
        </row>
        <row r="58">
          <cell r="A58">
            <v>48</v>
          </cell>
        </row>
        <row r="59">
          <cell r="A59">
            <v>49</v>
          </cell>
        </row>
        <row r="60">
          <cell r="A60">
            <v>50</v>
          </cell>
        </row>
      </sheetData>
      <sheetData sheetId="6">
        <row r="7">
          <cell r="J7">
            <v>0</v>
          </cell>
        </row>
        <row r="11">
          <cell r="B11">
            <v>0</v>
          </cell>
          <cell r="C11">
            <v>0</v>
          </cell>
          <cell r="D11">
            <v>0</v>
          </cell>
          <cell r="E11">
            <v>0</v>
          </cell>
          <cell r="F11">
            <v>0</v>
          </cell>
          <cell r="O11">
            <v>0</v>
          </cell>
          <cell r="P11">
            <v>0</v>
          </cell>
          <cell r="Q11">
            <v>0</v>
          </cell>
          <cell r="R11">
            <v>0</v>
          </cell>
          <cell r="S11">
            <v>0</v>
          </cell>
        </row>
        <row r="12">
          <cell r="B12">
            <v>0</v>
          </cell>
          <cell r="C12">
            <v>0</v>
          </cell>
          <cell r="D12">
            <v>0</v>
          </cell>
          <cell r="E12">
            <v>0</v>
          </cell>
          <cell r="F12">
            <v>0</v>
          </cell>
          <cell r="O12">
            <v>0</v>
          </cell>
          <cell r="P12">
            <v>0</v>
          </cell>
          <cell r="Q12">
            <v>0</v>
          </cell>
          <cell r="R12">
            <v>0</v>
          </cell>
          <cell r="S12">
            <v>0</v>
          </cell>
        </row>
        <row r="13">
          <cell r="B13">
            <v>0</v>
          </cell>
          <cell r="C13">
            <v>0</v>
          </cell>
          <cell r="D13">
            <v>0</v>
          </cell>
          <cell r="E13">
            <v>0</v>
          </cell>
          <cell r="F13">
            <v>0</v>
          </cell>
          <cell r="O13">
            <v>0</v>
          </cell>
          <cell r="P13">
            <v>0</v>
          </cell>
          <cell r="Q13">
            <v>0</v>
          </cell>
          <cell r="R13">
            <v>0</v>
          </cell>
          <cell r="S13">
            <v>0</v>
          </cell>
        </row>
        <row r="14">
          <cell r="B14">
            <v>0</v>
          </cell>
          <cell r="C14">
            <v>0</v>
          </cell>
          <cell r="D14">
            <v>0</v>
          </cell>
          <cell r="E14">
            <v>0</v>
          </cell>
          <cell r="F14">
            <v>0</v>
          </cell>
          <cell r="O14">
            <v>0</v>
          </cell>
          <cell r="P14">
            <v>0</v>
          </cell>
          <cell r="Q14">
            <v>0</v>
          </cell>
          <cell r="R14">
            <v>0</v>
          </cell>
          <cell r="S14">
            <v>0</v>
          </cell>
        </row>
        <row r="15">
          <cell r="B15">
            <v>0</v>
          </cell>
          <cell r="C15">
            <v>0</v>
          </cell>
          <cell r="D15">
            <v>0</v>
          </cell>
          <cell r="E15">
            <v>0</v>
          </cell>
          <cell r="F15">
            <v>0</v>
          </cell>
          <cell r="O15">
            <v>0</v>
          </cell>
          <cell r="P15">
            <v>0</v>
          </cell>
          <cell r="Q15">
            <v>0</v>
          </cell>
          <cell r="R15">
            <v>0</v>
          </cell>
          <cell r="S15">
            <v>0</v>
          </cell>
        </row>
        <row r="16">
          <cell r="B16">
            <v>0</v>
          </cell>
          <cell r="C16">
            <v>0</v>
          </cell>
          <cell r="D16">
            <v>0</v>
          </cell>
          <cell r="E16">
            <v>0</v>
          </cell>
          <cell r="F16">
            <v>0</v>
          </cell>
          <cell r="O16">
            <v>0</v>
          </cell>
          <cell r="P16">
            <v>0</v>
          </cell>
          <cell r="Q16">
            <v>0</v>
          </cell>
          <cell r="R16">
            <v>0</v>
          </cell>
          <cell r="S16">
            <v>0</v>
          </cell>
        </row>
        <row r="17">
          <cell r="B17">
            <v>0</v>
          </cell>
          <cell r="C17">
            <v>0</v>
          </cell>
          <cell r="D17">
            <v>0</v>
          </cell>
          <cell r="E17">
            <v>0</v>
          </cell>
          <cell r="F17">
            <v>0</v>
          </cell>
          <cell r="O17">
            <v>0</v>
          </cell>
          <cell r="P17">
            <v>0</v>
          </cell>
          <cell r="Q17">
            <v>0</v>
          </cell>
          <cell r="R17">
            <v>0</v>
          </cell>
          <cell r="S17">
            <v>0</v>
          </cell>
        </row>
        <row r="18">
          <cell r="B18">
            <v>0</v>
          </cell>
          <cell r="C18">
            <v>0</v>
          </cell>
          <cell r="D18">
            <v>0</v>
          </cell>
          <cell r="E18">
            <v>0</v>
          </cell>
          <cell r="F18">
            <v>0</v>
          </cell>
          <cell r="O18">
            <v>0</v>
          </cell>
          <cell r="P18">
            <v>0</v>
          </cell>
          <cell r="Q18">
            <v>0</v>
          </cell>
          <cell r="R18">
            <v>0</v>
          </cell>
          <cell r="S18">
            <v>0</v>
          </cell>
        </row>
        <row r="19">
          <cell r="B19">
            <v>0</v>
          </cell>
          <cell r="C19">
            <v>0</v>
          </cell>
          <cell r="D19">
            <v>0</v>
          </cell>
          <cell r="E19">
            <v>0</v>
          </cell>
          <cell r="F19">
            <v>0</v>
          </cell>
          <cell r="O19">
            <v>0</v>
          </cell>
          <cell r="P19">
            <v>0</v>
          </cell>
          <cell r="Q19">
            <v>0</v>
          </cell>
          <cell r="R19">
            <v>0</v>
          </cell>
          <cell r="S19">
            <v>0</v>
          </cell>
        </row>
        <row r="20">
          <cell r="B20">
            <v>0</v>
          </cell>
          <cell r="C20">
            <v>0</v>
          </cell>
          <cell r="D20">
            <v>0</v>
          </cell>
          <cell r="E20">
            <v>0</v>
          </cell>
          <cell r="F20">
            <v>0</v>
          </cell>
          <cell r="O20">
            <v>0</v>
          </cell>
          <cell r="P20">
            <v>0</v>
          </cell>
          <cell r="Q20">
            <v>0</v>
          </cell>
          <cell r="R20">
            <v>0</v>
          </cell>
          <cell r="S20">
            <v>0</v>
          </cell>
        </row>
        <row r="21">
          <cell r="B21">
            <v>0</v>
          </cell>
          <cell r="C21">
            <v>0</v>
          </cell>
          <cell r="D21">
            <v>0</v>
          </cell>
          <cell r="E21">
            <v>0</v>
          </cell>
          <cell r="F21">
            <v>0</v>
          </cell>
          <cell r="O21">
            <v>0</v>
          </cell>
          <cell r="P21">
            <v>0</v>
          </cell>
          <cell r="Q21">
            <v>0</v>
          </cell>
          <cell r="R21">
            <v>0</v>
          </cell>
          <cell r="S21">
            <v>0</v>
          </cell>
        </row>
        <row r="22">
          <cell r="B22">
            <v>0</v>
          </cell>
          <cell r="C22">
            <v>0</v>
          </cell>
          <cell r="D22">
            <v>0</v>
          </cell>
          <cell r="E22">
            <v>0</v>
          </cell>
          <cell r="F22">
            <v>0</v>
          </cell>
          <cell r="O22">
            <v>0</v>
          </cell>
          <cell r="P22">
            <v>0</v>
          </cell>
          <cell r="Q22">
            <v>0</v>
          </cell>
          <cell r="R22">
            <v>0</v>
          </cell>
          <cell r="S22">
            <v>0</v>
          </cell>
        </row>
        <row r="23">
          <cell r="B23">
            <v>0</v>
          </cell>
          <cell r="C23">
            <v>0</v>
          </cell>
          <cell r="D23">
            <v>0</v>
          </cell>
          <cell r="E23">
            <v>0</v>
          </cell>
          <cell r="F23">
            <v>0</v>
          </cell>
          <cell r="O23">
            <v>0</v>
          </cell>
          <cell r="P23">
            <v>0</v>
          </cell>
          <cell r="Q23">
            <v>0</v>
          </cell>
          <cell r="R23">
            <v>0</v>
          </cell>
          <cell r="S23">
            <v>0</v>
          </cell>
        </row>
        <row r="24">
          <cell r="B24">
            <v>0</v>
          </cell>
          <cell r="C24">
            <v>0</v>
          </cell>
          <cell r="D24">
            <v>0</v>
          </cell>
          <cell r="E24">
            <v>0</v>
          </cell>
          <cell r="F24">
            <v>0</v>
          </cell>
          <cell r="O24">
            <v>0</v>
          </cell>
          <cell r="P24">
            <v>0</v>
          </cell>
          <cell r="Q24">
            <v>0</v>
          </cell>
          <cell r="R24">
            <v>0</v>
          </cell>
          <cell r="S24">
            <v>0</v>
          </cell>
        </row>
        <row r="25">
          <cell r="B25">
            <v>0</v>
          </cell>
          <cell r="C25">
            <v>0</v>
          </cell>
          <cell r="D25">
            <v>0</v>
          </cell>
          <cell r="E25">
            <v>0</v>
          </cell>
          <cell r="F25">
            <v>0</v>
          </cell>
          <cell r="O25">
            <v>0</v>
          </cell>
          <cell r="P25">
            <v>0</v>
          </cell>
          <cell r="Q25">
            <v>0</v>
          </cell>
          <cell r="R25">
            <v>0</v>
          </cell>
          <cell r="S25">
            <v>0</v>
          </cell>
        </row>
        <row r="26">
          <cell r="B26">
            <v>0</v>
          </cell>
          <cell r="C26">
            <v>0</v>
          </cell>
          <cell r="D26">
            <v>0</v>
          </cell>
          <cell r="E26">
            <v>0</v>
          </cell>
          <cell r="F26">
            <v>0</v>
          </cell>
          <cell r="O26">
            <v>0</v>
          </cell>
          <cell r="P26">
            <v>0</v>
          </cell>
          <cell r="Q26">
            <v>0</v>
          </cell>
          <cell r="R26">
            <v>0</v>
          </cell>
          <cell r="S26">
            <v>0</v>
          </cell>
        </row>
        <row r="27">
          <cell r="B27">
            <v>0</v>
          </cell>
          <cell r="C27">
            <v>0</v>
          </cell>
          <cell r="D27">
            <v>0</v>
          </cell>
          <cell r="E27">
            <v>0</v>
          </cell>
          <cell r="F27">
            <v>0</v>
          </cell>
          <cell r="O27">
            <v>0</v>
          </cell>
          <cell r="P27">
            <v>0</v>
          </cell>
          <cell r="Q27">
            <v>0</v>
          </cell>
          <cell r="R27">
            <v>0</v>
          </cell>
          <cell r="S27">
            <v>0</v>
          </cell>
        </row>
        <row r="28">
          <cell r="B28">
            <v>0</v>
          </cell>
          <cell r="C28">
            <v>0</v>
          </cell>
          <cell r="D28">
            <v>0</v>
          </cell>
          <cell r="E28">
            <v>0</v>
          </cell>
          <cell r="F28">
            <v>0</v>
          </cell>
          <cell r="O28">
            <v>0</v>
          </cell>
          <cell r="P28">
            <v>0</v>
          </cell>
          <cell r="Q28">
            <v>0</v>
          </cell>
          <cell r="R28">
            <v>0</v>
          </cell>
          <cell r="S28">
            <v>0</v>
          </cell>
        </row>
        <row r="29">
          <cell r="B29">
            <v>0</v>
          </cell>
          <cell r="C29">
            <v>0</v>
          </cell>
          <cell r="D29">
            <v>0</v>
          </cell>
          <cell r="E29">
            <v>0</v>
          </cell>
          <cell r="F29">
            <v>0</v>
          </cell>
          <cell r="O29">
            <v>0</v>
          </cell>
          <cell r="P29">
            <v>0</v>
          </cell>
          <cell r="Q29">
            <v>0</v>
          </cell>
          <cell r="R29">
            <v>0</v>
          </cell>
          <cell r="S29">
            <v>0</v>
          </cell>
        </row>
        <row r="30">
          <cell r="B30">
            <v>0</v>
          </cell>
          <cell r="C30">
            <v>0</v>
          </cell>
          <cell r="D30">
            <v>0</v>
          </cell>
          <cell r="E30">
            <v>0</v>
          </cell>
          <cell r="F30">
            <v>0</v>
          </cell>
          <cell r="O30">
            <v>0</v>
          </cell>
          <cell r="P30">
            <v>0</v>
          </cell>
          <cell r="Q30">
            <v>0</v>
          </cell>
          <cell r="R30">
            <v>0</v>
          </cell>
          <cell r="S30">
            <v>0</v>
          </cell>
        </row>
        <row r="31">
          <cell r="B31">
            <v>0</v>
          </cell>
          <cell r="C31">
            <v>0</v>
          </cell>
          <cell r="D31">
            <v>0</v>
          </cell>
          <cell r="E31">
            <v>0</v>
          </cell>
          <cell r="F31">
            <v>0</v>
          </cell>
          <cell r="O31">
            <v>0</v>
          </cell>
          <cell r="P31">
            <v>0</v>
          </cell>
          <cell r="Q31">
            <v>0</v>
          </cell>
          <cell r="R31">
            <v>0</v>
          </cell>
          <cell r="S31">
            <v>0</v>
          </cell>
        </row>
        <row r="32">
          <cell r="B32">
            <v>0</v>
          </cell>
          <cell r="C32">
            <v>0</v>
          </cell>
          <cell r="D32">
            <v>0</v>
          </cell>
          <cell r="E32">
            <v>0</v>
          </cell>
          <cell r="F32">
            <v>0</v>
          </cell>
          <cell r="O32">
            <v>0</v>
          </cell>
          <cell r="P32">
            <v>0</v>
          </cell>
          <cell r="Q32">
            <v>0</v>
          </cell>
          <cell r="R32">
            <v>0</v>
          </cell>
          <cell r="S32">
            <v>0</v>
          </cell>
        </row>
        <row r="33">
          <cell r="B33">
            <v>0</v>
          </cell>
          <cell r="C33">
            <v>0</v>
          </cell>
          <cell r="D33">
            <v>0</v>
          </cell>
          <cell r="E33">
            <v>0</v>
          </cell>
          <cell r="F33">
            <v>0</v>
          </cell>
          <cell r="O33">
            <v>0</v>
          </cell>
          <cell r="P33">
            <v>0</v>
          </cell>
          <cell r="Q33">
            <v>0</v>
          </cell>
          <cell r="R33">
            <v>0</v>
          </cell>
          <cell r="S33">
            <v>0</v>
          </cell>
        </row>
        <row r="34">
          <cell r="B34">
            <v>0</v>
          </cell>
          <cell r="C34">
            <v>0</v>
          </cell>
          <cell r="D34">
            <v>0</v>
          </cell>
          <cell r="E34">
            <v>0</v>
          </cell>
          <cell r="F34">
            <v>0</v>
          </cell>
          <cell r="O34">
            <v>0</v>
          </cell>
          <cell r="P34">
            <v>0</v>
          </cell>
          <cell r="Q34">
            <v>0</v>
          </cell>
          <cell r="R34">
            <v>0</v>
          </cell>
          <cell r="S34">
            <v>0</v>
          </cell>
        </row>
        <row r="35">
          <cell r="B35">
            <v>0</v>
          </cell>
          <cell r="C35">
            <v>0</v>
          </cell>
          <cell r="D35">
            <v>0</v>
          </cell>
          <cell r="E35">
            <v>0</v>
          </cell>
          <cell r="F35">
            <v>0</v>
          </cell>
          <cell r="O35">
            <v>0</v>
          </cell>
          <cell r="P35">
            <v>0</v>
          </cell>
          <cell r="Q35">
            <v>0</v>
          </cell>
          <cell r="R35">
            <v>0</v>
          </cell>
          <cell r="S35">
            <v>0</v>
          </cell>
        </row>
        <row r="36">
          <cell r="B36">
            <v>0</v>
          </cell>
          <cell r="C36">
            <v>0</v>
          </cell>
          <cell r="D36">
            <v>0</v>
          </cell>
          <cell r="E36">
            <v>0</v>
          </cell>
          <cell r="F36">
            <v>0</v>
          </cell>
          <cell r="O36">
            <v>0</v>
          </cell>
          <cell r="P36">
            <v>0</v>
          </cell>
          <cell r="Q36">
            <v>0</v>
          </cell>
          <cell r="R36">
            <v>0</v>
          </cell>
          <cell r="S36">
            <v>0</v>
          </cell>
        </row>
        <row r="37">
          <cell r="B37">
            <v>0</v>
          </cell>
          <cell r="C37">
            <v>0</v>
          </cell>
          <cell r="D37">
            <v>0</v>
          </cell>
          <cell r="E37">
            <v>0</v>
          </cell>
          <cell r="F37">
            <v>0</v>
          </cell>
          <cell r="O37">
            <v>0</v>
          </cell>
          <cell r="P37">
            <v>0</v>
          </cell>
          <cell r="Q37">
            <v>0</v>
          </cell>
          <cell r="R37">
            <v>0</v>
          </cell>
          <cell r="S37">
            <v>0</v>
          </cell>
        </row>
        <row r="38">
          <cell r="B38">
            <v>0</v>
          </cell>
          <cell r="C38">
            <v>0</v>
          </cell>
          <cell r="D38">
            <v>0</v>
          </cell>
          <cell r="E38">
            <v>0</v>
          </cell>
          <cell r="F38">
            <v>0</v>
          </cell>
          <cell r="O38">
            <v>0</v>
          </cell>
          <cell r="P38">
            <v>0</v>
          </cell>
          <cell r="Q38">
            <v>0</v>
          </cell>
          <cell r="R38">
            <v>0</v>
          </cell>
          <cell r="S38">
            <v>0</v>
          </cell>
        </row>
        <row r="39">
          <cell r="B39">
            <v>0</v>
          </cell>
          <cell r="C39">
            <v>0</v>
          </cell>
          <cell r="D39">
            <v>0</v>
          </cell>
          <cell r="E39">
            <v>0</v>
          </cell>
          <cell r="F39">
            <v>0</v>
          </cell>
          <cell r="O39">
            <v>0</v>
          </cell>
          <cell r="P39">
            <v>0</v>
          </cell>
          <cell r="Q39">
            <v>0</v>
          </cell>
          <cell r="R39">
            <v>0</v>
          </cell>
          <cell r="S39">
            <v>0</v>
          </cell>
        </row>
        <row r="40">
          <cell r="B40">
            <v>0</v>
          </cell>
          <cell r="C40">
            <v>0</v>
          </cell>
          <cell r="D40">
            <v>0</v>
          </cell>
          <cell r="E40">
            <v>0</v>
          </cell>
          <cell r="F40">
            <v>0</v>
          </cell>
          <cell r="O40">
            <v>0</v>
          </cell>
          <cell r="P40">
            <v>0</v>
          </cell>
          <cell r="Q40">
            <v>0</v>
          </cell>
          <cell r="R40">
            <v>0</v>
          </cell>
          <cell r="S40">
            <v>0</v>
          </cell>
        </row>
        <row r="41">
          <cell r="B41">
            <v>0</v>
          </cell>
          <cell r="C41">
            <v>0</v>
          </cell>
          <cell r="D41">
            <v>0</v>
          </cell>
          <cell r="E41">
            <v>0</v>
          </cell>
          <cell r="F41">
            <v>0</v>
          </cell>
          <cell r="O41">
            <v>0</v>
          </cell>
          <cell r="P41">
            <v>0</v>
          </cell>
          <cell r="Q41">
            <v>0</v>
          </cell>
          <cell r="R41">
            <v>0</v>
          </cell>
          <cell r="S41">
            <v>0</v>
          </cell>
        </row>
        <row r="42">
          <cell r="B42">
            <v>0</v>
          </cell>
          <cell r="C42">
            <v>0</v>
          </cell>
          <cell r="D42">
            <v>0</v>
          </cell>
          <cell r="E42">
            <v>0</v>
          </cell>
          <cell r="F42">
            <v>0</v>
          </cell>
          <cell r="O42">
            <v>0</v>
          </cell>
          <cell r="P42">
            <v>0</v>
          </cell>
          <cell r="Q42">
            <v>0</v>
          </cell>
          <cell r="R42">
            <v>0</v>
          </cell>
          <cell r="S42">
            <v>0</v>
          </cell>
        </row>
        <row r="43">
          <cell r="B43">
            <v>0</v>
          </cell>
          <cell r="C43">
            <v>0</v>
          </cell>
          <cell r="D43">
            <v>0</v>
          </cell>
          <cell r="E43">
            <v>0</v>
          </cell>
          <cell r="F43">
            <v>0</v>
          </cell>
          <cell r="O43">
            <v>0</v>
          </cell>
          <cell r="P43">
            <v>0</v>
          </cell>
          <cell r="Q43">
            <v>0</v>
          </cell>
          <cell r="R43">
            <v>0</v>
          </cell>
          <cell r="S43">
            <v>0</v>
          </cell>
        </row>
        <row r="44">
          <cell r="B44">
            <v>0</v>
          </cell>
          <cell r="C44">
            <v>0</v>
          </cell>
          <cell r="D44">
            <v>0</v>
          </cell>
          <cell r="E44">
            <v>0</v>
          </cell>
          <cell r="F44">
            <v>0</v>
          </cell>
          <cell r="O44">
            <v>0</v>
          </cell>
          <cell r="P44">
            <v>0</v>
          </cell>
          <cell r="Q44">
            <v>0</v>
          </cell>
          <cell r="R44">
            <v>0</v>
          </cell>
          <cell r="S44">
            <v>0</v>
          </cell>
        </row>
        <row r="45">
          <cell r="B45">
            <v>0</v>
          </cell>
          <cell r="C45">
            <v>0</v>
          </cell>
          <cell r="D45">
            <v>0</v>
          </cell>
          <cell r="E45">
            <v>0</v>
          </cell>
          <cell r="F45">
            <v>0</v>
          </cell>
          <cell r="O45">
            <v>0</v>
          </cell>
          <cell r="P45">
            <v>0</v>
          </cell>
          <cell r="Q45">
            <v>0</v>
          </cell>
          <cell r="R45">
            <v>0</v>
          </cell>
          <cell r="S45">
            <v>0</v>
          </cell>
        </row>
        <row r="46">
          <cell r="B46">
            <v>0</v>
          </cell>
          <cell r="C46">
            <v>0</v>
          </cell>
          <cell r="D46">
            <v>0</v>
          </cell>
          <cell r="E46">
            <v>0</v>
          </cell>
          <cell r="F46">
            <v>0</v>
          </cell>
          <cell r="O46">
            <v>0</v>
          </cell>
          <cell r="P46">
            <v>0</v>
          </cell>
          <cell r="Q46">
            <v>0</v>
          </cell>
          <cell r="R46">
            <v>0</v>
          </cell>
          <cell r="S46">
            <v>0</v>
          </cell>
        </row>
        <row r="47">
          <cell r="B47">
            <v>0</v>
          </cell>
          <cell r="C47">
            <v>0</v>
          </cell>
          <cell r="D47">
            <v>0</v>
          </cell>
          <cell r="E47">
            <v>0</v>
          </cell>
          <cell r="F47">
            <v>0</v>
          </cell>
          <cell r="O47">
            <v>0</v>
          </cell>
          <cell r="P47">
            <v>0</v>
          </cell>
          <cell r="Q47">
            <v>0</v>
          </cell>
          <cell r="R47">
            <v>0</v>
          </cell>
          <cell r="S47">
            <v>0</v>
          </cell>
        </row>
        <row r="48">
          <cell r="B48">
            <v>0</v>
          </cell>
          <cell r="C48">
            <v>0</v>
          </cell>
          <cell r="D48">
            <v>0</v>
          </cell>
          <cell r="E48">
            <v>0</v>
          </cell>
          <cell r="F48">
            <v>0</v>
          </cell>
          <cell r="O48">
            <v>0</v>
          </cell>
          <cell r="P48">
            <v>0</v>
          </cell>
          <cell r="Q48">
            <v>0</v>
          </cell>
          <cell r="R48">
            <v>0</v>
          </cell>
          <cell r="S48">
            <v>0</v>
          </cell>
        </row>
        <row r="49">
          <cell r="B49">
            <v>0</v>
          </cell>
          <cell r="C49">
            <v>0</v>
          </cell>
          <cell r="D49">
            <v>0</v>
          </cell>
          <cell r="E49">
            <v>0</v>
          </cell>
          <cell r="F49">
            <v>0</v>
          </cell>
          <cell r="O49">
            <v>0</v>
          </cell>
          <cell r="P49">
            <v>0</v>
          </cell>
          <cell r="Q49">
            <v>0</v>
          </cell>
          <cell r="R49">
            <v>0</v>
          </cell>
          <cell r="S49">
            <v>0</v>
          </cell>
        </row>
        <row r="50">
          <cell r="B50">
            <v>0</v>
          </cell>
          <cell r="C50">
            <v>0</v>
          </cell>
          <cell r="D50">
            <v>0</v>
          </cell>
          <cell r="E50">
            <v>0</v>
          </cell>
          <cell r="F50">
            <v>0</v>
          </cell>
          <cell r="O50">
            <v>0</v>
          </cell>
          <cell r="P50">
            <v>0</v>
          </cell>
          <cell r="Q50">
            <v>0</v>
          </cell>
          <cell r="R50">
            <v>0</v>
          </cell>
          <cell r="S50">
            <v>0</v>
          </cell>
        </row>
        <row r="51">
          <cell r="B51">
            <v>0</v>
          </cell>
          <cell r="C51">
            <v>0</v>
          </cell>
          <cell r="D51">
            <v>0</v>
          </cell>
          <cell r="E51">
            <v>0</v>
          </cell>
          <cell r="F51">
            <v>0</v>
          </cell>
          <cell r="O51">
            <v>0</v>
          </cell>
          <cell r="P51">
            <v>0</v>
          </cell>
          <cell r="Q51">
            <v>0</v>
          </cell>
          <cell r="R51">
            <v>0</v>
          </cell>
          <cell r="S51">
            <v>0</v>
          </cell>
        </row>
        <row r="52">
          <cell r="B52">
            <v>0</v>
          </cell>
          <cell r="C52">
            <v>0</v>
          </cell>
          <cell r="D52">
            <v>0</v>
          </cell>
          <cell r="E52">
            <v>0</v>
          </cell>
          <cell r="F52">
            <v>0</v>
          </cell>
          <cell r="O52">
            <v>0</v>
          </cell>
          <cell r="P52">
            <v>0</v>
          </cell>
          <cell r="Q52">
            <v>0</v>
          </cell>
          <cell r="R52">
            <v>0</v>
          </cell>
          <cell r="S52">
            <v>0</v>
          </cell>
        </row>
        <row r="53">
          <cell r="B53">
            <v>0</v>
          </cell>
          <cell r="C53">
            <v>0</v>
          </cell>
          <cell r="D53">
            <v>0</v>
          </cell>
          <cell r="E53">
            <v>0</v>
          </cell>
          <cell r="F53">
            <v>0</v>
          </cell>
          <cell r="O53">
            <v>0</v>
          </cell>
          <cell r="P53">
            <v>0</v>
          </cell>
          <cell r="Q53">
            <v>0</v>
          </cell>
          <cell r="R53">
            <v>0</v>
          </cell>
          <cell r="S53">
            <v>0</v>
          </cell>
        </row>
        <row r="54">
          <cell r="B54">
            <v>0</v>
          </cell>
          <cell r="C54">
            <v>0</v>
          </cell>
          <cell r="D54">
            <v>0</v>
          </cell>
          <cell r="E54">
            <v>0</v>
          </cell>
          <cell r="F54">
            <v>0</v>
          </cell>
          <cell r="O54">
            <v>0</v>
          </cell>
          <cell r="P54">
            <v>0</v>
          </cell>
          <cell r="Q54">
            <v>0</v>
          </cell>
          <cell r="R54">
            <v>0</v>
          </cell>
          <cell r="S54">
            <v>0</v>
          </cell>
        </row>
        <row r="55">
          <cell r="B55">
            <v>0</v>
          </cell>
          <cell r="C55">
            <v>0</v>
          </cell>
          <cell r="D55">
            <v>0</v>
          </cell>
          <cell r="E55">
            <v>0</v>
          </cell>
          <cell r="F55">
            <v>0</v>
          </cell>
          <cell r="O55">
            <v>0</v>
          </cell>
          <cell r="P55">
            <v>0</v>
          </cell>
          <cell r="Q55">
            <v>0</v>
          </cell>
          <cell r="R55">
            <v>0</v>
          </cell>
          <cell r="S55">
            <v>0</v>
          </cell>
        </row>
        <row r="56">
          <cell r="B56">
            <v>0</v>
          </cell>
          <cell r="C56">
            <v>0</v>
          </cell>
          <cell r="D56">
            <v>0</v>
          </cell>
          <cell r="E56">
            <v>0</v>
          </cell>
          <cell r="F56">
            <v>0</v>
          </cell>
          <cell r="O56">
            <v>0</v>
          </cell>
          <cell r="P56">
            <v>0</v>
          </cell>
          <cell r="Q56">
            <v>0</v>
          </cell>
          <cell r="R56">
            <v>0</v>
          </cell>
          <cell r="S56">
            <v>0</v>
          </cell>
        </row>
        <row r="57">
          <cell r="B57">
            <v>0</v>
          </cell>
          <cell r="C57">
            <v>0</v>
          </cell>
          <cell r="D57">
            <v>0</v>
          </cell>
          <cell r="E57">
            <v>0</v>
          </cell>
          <cell r="F57">
            <v>0</v>
          </cell>
          <cell r="O57">
            <v>0</v>
          </cell>
          <cell r="P57">
            <v>0</v>
          </cell>
          <cell r="Q57">
            <v>0</v>
          </cell>
          <cell r="R57">
            <v>0</v>
          </cell>
          <cell r="S57">
            <v>0</v>
          </cell>
        </row>
        <row r="58">
          <cell r="B58">
            <v>0</v>
          </cell>
          <cell r="C58">
            <v>0</v>
          </cell>
          <cell r="D58">
            <v>0</v>
          </cell>
          <cell r="E58">
            <v>0</v>
          </cell>
          <cell r="F58">
            <v>0</v>
          </cell>
          <cell r="O58">
            <v>0</v>
          </cell>
          <cell r="P58">
            <v>0</v>
          </cell>
          <cell r="Q58">
            <v>0</v>
          </cell>
          <cell r="R58">
            <v>0</v>
          </cell>
          <cell r="S58">
            <v>0</v>
          </cell>
        </row>
        <row r="59">
          <cell r="B59">
            <v>0</v>
          </cell>
          <cell r="C59">
            <v>0</v>
          </cell>
          <cell r="D59">
            <v>0</v>
          </cell>
          <cell r="E59">
            <v>0</v>
          </cell>
          <cell r="F59">
            <v>0</v>
          </cell>
          <cell r="O59">
            <v>0</v>
          </cell>
          <cell r="P59">
            <v>0</v>
          </cell>
          <cell r="Q59">
            <v>0</v>
          </cell>
          <cell r="R59">
            <v>0</v>
          </cell>
          <cell r="S59">
            <v>0</v>
          </cell>
        </row>
        <row r="60">
          <cell r="B60">
            <v>0</v>
          </cell>
          <cell r="C60">
            <v>0</v>
          </cell>
          <cell r="D60">
            <v>0</v>
          </cell>
          <cell r="E60">
            <v>0</v>
          </cell>
          <cell r="F60">
            <v>0</v>
          </cell>
          <cell r="O60">
            <v>0</v>
          </cell>
          <cell r="P60">
            <v>0</v>
          </cell>
          <cell r="Q60">
            <v>0</v>
          </cell>
          <cell r="R60">
            <v>0</v>
          </cell>
          <cell r="S60">
            <v>0</v>
          </cell>
        </row>
      </sheetData>
      <sheetData sheetId="7">
        <row r="7">
          <cell r="J7">
            <v>0</v>
          </cell>
        </row>
        <row r="11">
          <cell r="B11">
            <v>0</v>
          </cell>
          <cell r="C11">
            <v>0</v>
          </cell>
          <cell r="D11">
            <v>0</v>
          </cell>
          <cell r="E11">
            <v>0</v>
          </cell>
          <cell r="F11">
            <v>0</v>
          </cell>
          <cell r="O11">
            <v>0</v>
          </cell>
          <cell r="P11">
            <v>0</v>
          </cell>
          <cell r="Q11">
            <v>0</v>
          </cell>
          <cell r="R11">
            <v>0</v>
          </cell>
          <cell r="S11">
            <v>0</v>
          </cell>
        </row>
        <row r="12">
          <cell r="B12">
            <v>0</v>
          </cell>
          <cell r="C12">
            <v>0</v>
          </cell>
          <cell r="D12">
            <v>0</v>
          </cell>
          <cell r="E12">
            <v>0</v>
          </cell>
          <cell r="F12">
            <v>0</v>
          </cell>
          <cell r="O12">
            <v>0</v>
          </cell>
          <cell r="P12">
            <v>0</v>
          </cell>
          <cell r="Q12">
            <v>0</v>
          </cell>
          <cell r="R12">
            <v>0</v>
          </cell>
          <cell r="S12">
            <v>0</v>
          </cell>
        </row>
        <row r="13">
          <cell r="B13">
            <v>0</v>
          </cell>
          <cell r="C13">
            <v>0</v>
          </cell>
          <cell r="D13">
            <v>0</v>
          </cell>
          <cell r="E13">
            <v>0</v>
          </cell>
          <cell r="F13">
            <v>0</v>
          </cell>
          <cell r="O13">
            <v>0</v>
          </cell>
          <cell r="P13">
            <v>0</v>
          </cell>
          <cell r="Q13">
            <v>0</v>
          </cell>
          <cell r="R13">
            <v>0</v>
          </cell>
          <cell r="S13">
            <v>0</v>
          </cell>
        </row>
        <row r="14">
          <cell r="B14">
            <v>0</v>
          </cell>
          <cell r="C14">
            <v>0</v>
          </cell>
          <cell r="D14">
            <v>0</v>
          </cell>
          <cell r="E14">
            <v>0</v>
          </cell>
          <cell r="F14">
            <v>0</v>
          </cell>
          <cell r="O14">
            <v>0</v>
          </cell>
          <cell r="P14">
            <v>0</v>
          </cell>
          <cell r="Q14">
            <v>0</v>
          </cell>
          <cell r="R14">
            <v>0</v>
          </cell>
          <cell r="S14">
            <v>0</v>
          </cell>
        </row>
        <row r="15">
          <cell r="B15">
            <v>0</v>
          </cell>
          <cell r="C15">
            <v>0</v>
          </cell>
          <cell r="D15">
            <v>0</v>
          </cell>
          <cell r="E15">
            <v>0</v>
          </cell>
          <cell r="F15">
            <v>0</v>
          </cell>
          <cell r="O15">
            <v>0</v>
          </cell>
          <cell r="P15">
            <v>0</v>
          </cell>
          <cell r="Q15">
            <v>0</v>
          </cell>
          <cell r="R15">
            <v>0</v>
          </cell>
          <cell r="S15">
            <v>0</v>
          </cell>
        </row>
        <row r="16">
          <cell r="B16">
            <v>0</v>
          </cell>
          <cell r="C16">
            <v>0</v>
          </cell>
          <cell r="D16">
            <v>0</v>
          </cell>
          <cell r="E16">
            <v>0</v>
          </cell>
          <cell r="F16">
            <v>0</v>
          </cell>
          <cell r="O16">
            <v>0</v>
          </cell>
          <cell r="P16">
            <v>0</v>
          </cell>
          <cell r="Q16">
            <v>0</v>
          </cell>
          <cell r="R16">
            <v>0</v>
          </cell>
          <cell r="S16">
            <v>0</v>
          </cell>
        </row>
        <row r="17">
          <cell r="B17">
            <v>0</v>
          </cell>
          <cell r="C17">
            <v>0</v>
          </cell>
          <cell r="D17">
            <v>0</v>
          </cell>
          <cell r="E17">
            <v>0</v>
          </cell>
          <cell r="F17">
            <v>0</v>
          </cell>
          <cell r="O17">
            <v>0</v>
          </cell>
          <cell r="P17">
            <v>0</v>
          </cell>
          <cell r="Q17">
            <v>0</v>
          </cell>
          <cell r="R17">
            <v>0</v>
          </cell>
          <cell r="S17">
            <v>0</v>
          </cell>
        </row>
        <row r="18">
          <cell r="B18">
            <v>0</v>
          </cell>
          <cell r="C18">
            <v>0</v>
          </cell>
          <cell r="D18">
            <v>0</v>
          </cell>
          <cell r="E18">
            <v>0</v>
          </cell>
          <cell r="F18">
            <v>0</v>
          </cell>
          <cell r="O18">
            <v>0</v>
          </cell>
          <cell r="P18">
            <v>0</v>
          </cell>
          <cell r="Q18">
            <v>0</v>
          </cell>
          <cell r="R18">
            <v>0</v>
          </cell>
          <cell r="S18">
            <v>0</v>
          </cell>
        </row>
        <row r="19">
          <cell r="B19">
            <v>0</v>
          </cell>
          <cell r="C19">
            <v>0</v>
          </cell>
          <cell r="D19">
            <v>0</v>
          </cell>
          <cell r="E19">
            <v>0</v>
          </cell>
          <cell r="F19">
            <v>0</v>
          </cell>
          <cell r="O19">
            <v>0</v>
          </cell>
          <cell r="P19">
            <v>0</v>
          </cell>
          <cell r="Q19">
            <v>0</v>
          </cell>
          <cell r="R19">
            <v>0</v>
          </cell>
          <cell r="S19">
            <v>0</v>
          </cell>
        </row>
        <row r="20">
          <cell r="B20">
            <v>0</v>
          </cell>
          <cell r="C20">
            <v>0</v>
          </cell>
          <cell r="D20">
            <v>0</v>
          </cell>
          <cell r="E20">
            <v>0</v>
          </cell>
          <cell r="F20">
            <v>0</v>
          </cell>
          <cell r="O20">
            <v>0</v>
          </cell>
          <cell r="P20">
            <v>0</v>
          </cell>
          <cell r="Q20">
            <v>0</v>
          </cell>
          <cell r="R20">
            <v>0</v>
          </cell>
          <cell r="S20">
            <v>0</v>
          </cell>
        </row>
        <row r="21">
          <cell r="B21">
            <v>0</v>
          </cell>
          <cell r="C21">
            <v>0</v>
          </cell>
          <cell r="D21">
            <v>0</v>
          </cell>
          <cell r="E21">
            <v>0</v>
          </cell>
          <cell r="F21">
            <v>0</v>
          </cell>
          <cell r="O21">
            <v>0</v>
          </cell>
          <cell r="P21">
            <v>0</v>
          </cell>
          <cell r="Q21">
            <v>0</v>
          </cell>
          <cell r="R21">
            <v>0</v>
          </cell>
          <cell r="S21">
            <v>0</v>
          </cell>
        </row>
        <row r="22">
          <cell r="B22">
            <v>0</v>
          </cell>
          <cell r="C22">
            <v>0</v>
          </cell>
          <cell r="D22">
            <v>0</v>
          </cell>
          <cell r="E22">
            <v>0</v>
          </cell>
          <cell r="F22">
            <v>0</v>
          </cell>
          <cell r="O22">
            <v>0</v>
          </cell>
          <cell r="P22">
            <v>0</v>
          </cell>
          <cell r="Q22">
            <v>0</v>
          </cell>
          <cell r="R22">
            <v>0</v>
          </cell>
          <cell r="S22">
            <v>0</v>
          </cell>
        </row>
        <row r="23">
          <cell r="B23">
            <v>0</v>
          </cell>
          <cell r="C23">
            <v>0</v>
          </cell>
          <cell r="D23">
            <v>0</v>
          </cell>
          <cell r="E23">
            <v>0</v>
          </cell>
          <cell r="F23">
            <v>0</v>
          </cell>
          <cell r="O23">
            <v>0</v>
          </cell>
          <cell r="P23">
            <v>0</v>
          </cell>
          <cell r="Q23">
            <v>0</v>
          </cell>
          <cell r="R23">
            <v>0</v>
          </cell>
          <cell r="S23">
            <v>0</v>
          </cell>
        </row>
        <row r="24">
          <cell r="B24">
            <v>0</v>
          </cell>
          <cell r="C24">
            <v>0</v>
          </cell>
          <cell r="D24">
            <v>0</v>
          </cell>
          <cell r="E24">
            <v>0</v>
          </cell>
          <cell r="F24">
            <v>0</v>
          </cell>
          <cell r="O24">
            <v>0</v>
          </cell>
          <cell r="P24">
            <v>0</v>
          </cell>
          <cell r="Q24">
            <v>0</v>
          </cell>
          <cell r="R24">
            <v>0</v>
          </cell>
          <cell r="S24">
            <v>0</v>
          </cell>
        </row>
        <row r="25">
          <cell r="B25">
            <v>0</v>
          </cell>
          <cell r="C25">
            <v>0</v>
          </cell>
          <cell r="D25">
            <v>0</v>
          </cell>
          <cell r="E25">
            <v>0</v>
          </cell>
          <cell r="F25">
            <v>0</v>
          </cell>
          <cell r="O25">
            <v>0</v>
          </cell>
          <cell r="P25">
            <v>0</v>
          </cell>
          <cell r="Q25">
            <v>0</v>
          </cell>
          <cell r="R25">
            <v>0</v>
          </cell>
          <cell r="S25">
            <v>0</v>
          </cell>
        </row>
        <row r="26">
          <cell r="B26">
            <v>0</v>
          </cell>
          <cell r="C26">
            <v>0</v>
          </cell>
          <cell r="D26">
            <v>0</v>
          </cell>
          <cell r="E26">
            <v>0</v>
          </cell>
          <cell r="F26">
            <v>0</v>
          </cell>
          <cell r="O26">
            <v>0</v>
          </cell>
          <cell r="P26">
            <v>0</v>
          </cell>
          <cell r="Q26">
            <v>0</v>
          </cell>
          <cell r="R26">
            <v>0</v>
          </cell>
          <cell r="S26">
            <v>0</v>
          </cell>
        </row>
        <row r="27">
          <cell r="B27">
            <v>0</v>
          </cell>
          <cell r="C27">
            <v>0</v>
          </cell>
          <cell r="D27">
            <v>0</v>
          </cell>
          <cell r="E27">
            <v>0</v>
          </cell>
          <cell r="F27">
            <v>0</v>
          </cell>
          <cell r="O27">
            <v>0</v>
          </cell>
          <cell r="P27">
            <v>0</v>
          </cell>
          <cell r="Q27">
            <v>0</v>
          </cell>
          <cell r="R27">
            <v>0</v>
          </cell>
          <cell r="S27">
            <v>0</v>
          </cell>
        </row>
        <row r="28">
          <cell r="B28">
            <v>0</v>
          </cell>
          <cell r="C28">
            <v>0</v>
          </cell>
          <cell r="D28">
            <v>0</v>
          </cell>
          <cell r="E28">
            <v>0</v>
          </cell>
          <cell r="F28">
            <v>0</v>
          </cell>
          <cell r="O28">
            <v>0</v>
          </cell>
          <cell r="P28">
            <v>0</v>
          </cell>
          <cell r="Q28">
            <v>0</v>
          </cell>
          <cell r="R28">
            <v>0</v>
          </cell>
          <cell r="S28">
            <v>0</v>
          </cell>
        </row>
        <row r="29">
          <cell r="B29">
            <v>0</v>
          </cell>
          <cell r="C29">
            <v>0</v>
          </cell>
          <cell r="D29">
            <v>0</v>
          </cell>
          <cell r="E29">
            <v>0</v>
          </cell>
          <cell r="F29">
            <v>0</v>
          </cell>
          <cell r="O29">
            <v>0</v>
          </cell>
          <cell r="P29">
            <v>0</v>
          </cell>
          <cell r="Q29">
            <v>0</v>
          </cell>
          <cell r="R29">
            <v>0</v>
          </cell>
          <cell r="S29">
            <v>0</v>
          </cell>
        </row>
        <row r="30">
          <cell r="B30">
            <v>0</v>
          </cell>
          <cell r="C30">
            <v>0</v>
          </cell>
          <cell r="D30">
            <v>0</v>
          </cell>
          <cell r="E30">
            <v>0</v>
          </cell>
          <cell r="F30">
            <v>0</v>
          </cell>
          <cell r="O30">
            <v>0</v>
          </cell>
          <cell r="P30">
            <v>0</v>
          </cell>
          <cell r="Q30">
            <v>0</v>
          </cell>
          <cell r="R30">
            <v>0</v>
          </cell>
          <cell r="S30">
            <v>0</v>
          </cell>
        </row>
        <row r="31">
          <cell r="B31">
            <v>0</v>
          </cell>
          <cell r="C31">
            <v>0</v>
          </cell>
          <cell r="D31">
            <v>0</v>
          </cell>
          <cell r="E31">
            <v>0</v>
          </cell>
          <cell r="F31">
            <v>0</v>
          </cell>
          <cell r="O31">
            <v>0</v>
          </cell>
          <cell r="P31">
            <v>0</v>
          </cell>
          <cell r="Q31">
            <v>0</v>
          </cell>
          <cell r="R31">
            <v>0</v>
          </cell>
          <cell r="S31">
            <v>0</v>
          </cell>
        </row>
        <row r="32">
          <cell r="B32">
            <v>0</v>
          </cell>
          <cell r="C32">
            <v>0</v>
          </cell>
          <cell r="D32">
            <v>0</v>
          </cell>
          <cell r="E32">
            <v>0</v>
          </cell>
          <cell r="F32">
            <v>0</v>
          </cell>
          <cell r="O32">
            <v>0</v>
          </cell>
          <cell r="P32">
            <v>0</v>
          </cell>
          <cell r="Q32">
            <v>0</v>
          </cell>
          <cell r="R32">
            <v>0</v>
          </cell>
          <cell r="S32">
            <v>0</v>
          </cell>
        </row>
        <row r="33">
          <cell r="B33">
            <v>0</v>
          </cell>
          <cell r="C33">
            <v>0</v>
          </cell>
          <cell r="D33">
            <v>0</v>
          </cell>
          <cell r="E33">
            <v>0</v>
          </cell>
          <cell r="F33">
            <v>0</v>
          </cell>
          <cell r="O33">
            <v>0</v>
          </cell>
          <cell r="P33">
            <v>0</v>
          </cell>
          <cell r="Q33">
            <v>0</v>
          </cell>
          <cell r="R33">
            <v>0</v>
          </cell>
          <cell r="S33">
            <v>0</v>
          </cell>
        </row>
        <row r="34">
          <cell r="B34">
            <v>0</v>
          </cell>
          <cell r="C34">
            <v>0</v>
          </cell>
          <cell r="D34">
            <v>0</v>
          </cell>
          <cell r="E34">
            <v>0</v>
          </cell>
          <cell r="F34">
            <v>0</v>
          </cell>
          <cell r="O34">
            <v>0</v>
          </cell>
          <cell r="P34">
            <v>0</v>
          </cell>
          <cell r="Q34">
            <v>0</v>
          </cell>
          <cell r="R34">
            <v>0</v>
          </cell>
          <cell r="S34">
            <v>0</v>
          </cell>
        </row>
        <row r="35">
          <cell r="B35">
            <v>0</v>
          </cell>
          <cell r="C35">
            <v>0</v>
          </cell>
          <cell r="D35">
            <v>0</v>
          </cell>
          <cell r="E35">
            <v>0</v>
          </cell>
          <cell r="F35">
            <v>0</v>
          </cell>
          <cell r="O35">
            <v>0</v>
          </cell>
          <cell r="P35">
            <v>0</v>
          </cell>
          <cell r="Q35">
            <v>0</v>
          </cell>
          <cell r="R35">
            <v>0</v>
          </cell>
          <cell r="S35">
            <v>0</v>
          </cell>
        </row>
        <row r="36">
          <cell r="B36">
            <v>0</v>
          </cell>
          <cell r="C36">
            <v>0</v>
          </cell>
          <cell r="D36">
            <v>0</v>
          </cell>
          <cell r="E36">
            <v>0</v>
          </cell>
          <cell r="F36">
            <v>0</v>
          </cell>
          <cell r="O36">
            <v>0</v>
          </cell>
          <cell r="P36">
            <v>0</v>
          </cell>
          <cell r="Q36">
            <v>0</v>
          </cell>
          <cell r="R36">
            <v>0</v>
          </cell>
          <cell r="S36">
            <v>0</v>
          </cell>
        </row>
        <row r="37">
          <cell r="B37">
            <v>0</v>
          </cell>
          <cell r="C37">
            <v>0</v>
          </cell>
          <cell r="D37">
            <v>0</v>
          </cell>
          <cell r="E37">
            <v>0</v>
          </cell>
          <cell r="F37">
            <v>0</v>
          </cell>
          <cell r="O37">
            <v>0</v>
          </cell>
          <cell r="P37">
            <v>0</v>
          </cell>
          <cell r="Q37">
            <v>0</v>
          </cell>
          <cell r="R37">
            <v>0</v>
          </cell>
          <cell r="S37">
            <v>0</v>
          </cell>
        </row>
        <row r="38">
          <cell r="B38">
            <v>0</v>
          </cell>
          <cell r="C38">
            <v>0</v>
          </cell>
          <cell r="D38">
            <v>0</v>
          </cell>
          <cell r="E38">
            <v>0</v>
          </cell>
          <cell r="F38">
            <v>0</v>
          </cell>
          <cell r="O38">
            <v>0</v>
          </cell>
          <cell r="P38">
            <v>0</v>
          </cell>
          <cell r="Q38">
            <v>0</v>
          </cell>
          <cell r="R38">
            <v>0</v>
          </cell>
          <cell r="S38">
            <v>0</v>
          </cell>
        </row>
        <row r="39">
          <cell r="B39">
            <v>0</v>
          </cell>
          <cell r="C39">
            <v>0</v>
          </cell>
          <cell r="D39">
            <v>0</v>
          </cell>
          <cell r="E39">
            <v>0</v>
          </cell>
          <cell r="F39">
            <v>0</v>
          </cell>
          <cell r="O39">
            <v>0</v>
          </cell>
          <cell r="P39">
            <v>0</v>
          </cell>
          <cell r="Q39">
            <v>0</v>
          </cell>
          <cell r="R39">
            <v>0</v>
          </cell>
          <cell r="S39">
            <v>0</v>
          </cell>
        </row>
        <row r="40">
          <cell r="B40">
            <v>0</v>
          </cell>
          <cell r="C40">
            <v>0</v>
          </cell>
          <cell r="D40">
            <v>0</v>
          </cell>
          <cell r="E40">
            <v>0</v>
          </cell>
          <cell r="F40">
            <v>0</v>
          </cell>
          <cell r="O40">
            <v>0</v>
          </cell>
          <cell r="P40">
            <v>0</v>
          </cell>
          <cell r="Q40">
            <v>0</v>
          </cell>
          <cell r="R40">
            <v>0</v>
          </cell>
          <cell r="S40">
            <v>0</v>
          </cell>
        </row>
        <row r="41">
          <cell r="B41">
            <v>0</v>
          </cell>
          <cell r="C41">
            <v>0</v>
          </cell>
          <cell r="D41">
            <v>0</v>
          </cell>
          <cell r="E41">
            <v>0</v>
          </cell>
          <cell r="F41">
            <v>0</v>
          </cell>
          <cell r="O41">
            <v>0</v>
          </cell>
          <cell r="P41">
            <v>0</v>
          </cell>
          <cell r="Q41">
            <v>0</v>
          </cell>
          <cell r="R41">
            <v>0</v>
          </cell>
          <cell r="S41">
            <v>0</v>
          </cell>
        </row>
        <row r="42">
          <cell r="B42">
            <v>0</v>
          </cell>
          <cell r="C42">
            <v>0</v>
          </cell>
          <cell r="D42">
            <v>0</v>
          </cell>
          <cell r="E42">
            <v>0</v>
          </cell>
          <cell r="F42">
            <v>0</v>
          </cell>
          <cell r="O42">
            <v>0</v>
          </cell>
          <cell r="P42">
            <v>0</v>
          </cell>
          <cell r="Q42">
            <v>0</v>
          </cell>
          <cell r="R42">
            <v>0</v>
          </cell>
          <cell r="S42">
            <v>0</v>
          </cell>
        </row>
        <row r="43">
          <cell r="B43">
            <v>0</v>
          </cell>
          <cell r="C43">
            <v>0</v>
          </cell>
          <cell r="D43">
            <v>0</v>
          </cell>
          <cell r="E43">
            <v>0</v>
          </cell>
          <cell r="F43">
            <v>0</v>
          </cell>
          <cell r="O43">
            <v>0</v>
          </cell>
          <cell r="P43">
            <v>0</v>
          </cell>
          <cell r="Q43">
            <v>0</v>
          </cell>
          <cell r="R43">
            <v>0</v>
          </cell>
          <cell r="S43">
            <v>0</v>
          </cell>
        </row>
        <row r="44">
          <cell r="B44">
            <v>0</v>
          </cell>
          <cell r="C44">
            <v>0</v>
          </cell>
          <cell r="D44">
            <v>0</v>
          </cell>
          <cell r="E44">
            <v>0</v>
          </cell>
          <cell r="F44">
            <v>0</v>
          </cell>
          <cell r="O44">
            <v>0</v>
          </cell>
          <cell r="P44">
            <v>0</v>
          </cell>
          <cell r="Q44">
            <v>0</v>
          </cell>
          <cell r="R44">
            <v>0</v>
          </cell>
          <cell r="S44">
            <v>0</v>
          </cell>
        </row>
        <row r="45">
          <cell r="B45">
            <v>0</v>
          </cell>
          <cell r="C45">
            <v>0</v>
          </cell>
          <cell r="D45">
            <v>0</v>
          </cell>
          <cell r="E45">
            <v>0</v>
          </cell>
          <cell r="F45">
            <v>0</v>
          </cell>
          <cell r="O45">
            <v>0</v>
          </cell>
          <cell r="P45">
            <v>0</v>
          </cell>
          <cell r="Q45">
            <v>0</v>
          </cell>
          <cell r="R45">
            <v>0</v>
          </cell>
          <cell r="S45">
            <v>0</v>
          </cell>
        </row>
        <row r="46">
          <cell r="B46">
            <v>0</v>
          </cell>
          <cell r="C46">
            <v>0</v>
          </cell>
          <cell r="D46">
            <v>0</v>
          </cell>
          <cell r="E46">
            <v>0</v>
          </cell>
          <cell r="F46">
            <v>0</v>
          </cell>
          <cell r="O46">
            <v>0</v>
          </cell>
          <cell r="P46">
            <v>0</v>
          </cell>
          <cell r="Q46">
            <v>0</v>
          </cell>
          <cell r="R46">
            <v>0</v>
          </cell>
          <cell r="S46">
            <v>0</v>
          </cell>
        </row>
        <row r="47">
          <cell r="B47">
            <v>0</v>
          </cell>
          <cell r="C47">
            <v>0</v>
          </cell>
          <cell r="D47">
            <v>0</v>
          </cell>
          <cell r="E47">
            <v>0</v>
          </cell>
          <cell r="F47">
            <v>0</v>
          </cell>
          <cell r="O47">
            <v>0</v>
          </cell>
          <cell r="P47">
            <v>0</v>
          </cell>
          <cell r="Q47">
            <v>0</v>
          </cell>
          <cell r="R47">
            <v>0</v>
          </cell>
          <cell r="S47">
            <v>0</v>
          </cell>
        </row>
        <row r="48">
          <cell r="B48">
            <v>0</v>
          </cell>
          <cell r="C48">
            <v>0</v>
          </cell>
          <cell r="D48">
            <v>0</v>
          </cell>
          <cell r="E48">
            <v>0</v>
          </cell>
          <cell r="F48">
            <v>0</v>
          </cell>
          <cell r="O48">
            <v>0</v>
          </cell>
          <cell r="P48">
            <v>0</v>
          </cell>
          <cell r="Q48">
            <v>0</v>
          </cell>
          <cell r="R48">
            <v>0</v>
          </cell>
          <cell r="S48">
            <v>0</v>
          </cell>
        </row>
        <row r="49">
          <cell r="B49">
            <v>0</v>
          </cell>
          <cell r="C49">
            <v>0</v>
          </cell>
          <cell r="D49">
            <v>0</v>
          </cell>
          <cell r="E49">
            <v>0</v>
          </cell>
          <cell r="F49">
            <v>0</v>
          </cell>
          <cell r="O49">
            <v>0</v>
          </cell>
          <cell r="P49">
            <v>0</v>
          </cell>
          <cell r="Q49">
            <v>0</v>
          </cell>
          <cell r="R49">
            <v>0</v>
          </cell>
          <cell r="S49">
            <v>0</v>
          </cell>
        </row>
        <row r="50">
          <cell r="B50">
            <v>0</v>
          </cell>
          <cell r="C50">
            <v>0</v>
          </cell>
          <cell r="D50">
            <v>0</v>
          </cell>
          <cell r="E50">
            <v>0</v>
          </cell>
          <cell r="F50">
            <v>0</v>
          </cell>
          <cell r="O50">
            <v>0</v>
          </cell>
          <cell r="P50">
            <v>0</v>
          </cell>
          <cell r="Q50">
            <v>0</v>
          </cell>
          <cell r="R50">
            <v>0</v>
          </cell>
          <cell r="S50">
            <v>0</v>
          </cell>
        </row>
        <row r="51">
          <cell r="B51">
            <v>0</v>
          </cell>
          <cell r="C51">
            <v>0</v>
          </cell>
          <cell r="D51">
            <v>0</v>
          </cell>
          <cell r="E51">
            <v>0</v>
          </cell>
          <cell r="F51">
            <v>0</v>
          </cell>
          <cell r="O51">
            <v>0</v>
          </cell>
          <cell r="P51">
            <v>0</v>
          </cell>
          <cell r="Q51">
            <v>0</v>
          </cell>
          <cell r="R51">
            <v>0</v>
          </cell>
          <cell r="S51">
            <v>0</v>
          </cell>
        </row>
        <row r="52">
          <cell r="B52">
            <v>0</v>
          </cell>
          <cell r="C52">
            <v>0</v>
          </cell>
          <cell r="D52">
            <v>0</v>
          </cell>
          <cell r="E52">
            <v>0</v>
          </cell>
          <cell r="F52">
            <v>0</v>
          </cell>
          <cell r="O52">
            <v>0</v>
          </cell>
          <cell r="P52">
            <v>0</v>
          </cell>
          <cell r="Q52">
            <v>0</v>
          </cell>
          <cell r="R52">
            <v>0</v>
          </cell>
          <cell r="S52">
            <v>0</v>
          </cell>
        </row>
        <row r="53">
          <cell r="B53">
            <v>0</v>
          </cell>
          <cell r="C53">
            <v>0</v>
          </cell>
          <cell r="D53">
            <v>0</v>
          </cell>
          <cell r="E53">
            <v>0</v>
          </cell>
          <cell r="F53">
            <v>0</v>
          </cell>
          <cell r="O53">
            <v>0</v>
          </cell>
          <cell r="P53">
            <v>0</v>
          </cell>
          <cell r="Q53">
            <v>0</v>
          </cell>
          <cell r="R53">
            <v>0</v>
          </cell>
          <cell r="S53">
            <v>0</v>
          </cell>
        </row>
        <row r="54">
          <cell r="B54">
            <v>0</v>
          </cell>
          <cell r="C54">
            <v>0</v>
          </cell>
          <cell r="D54">
            <v>0</v>
          </cell>
          <cell r="E54">
            <v>0</v>
          </cell>
          <cell r="F54">
            <v>0</v>
          </cell>
          <cell r="O54">
            <v>0</v>
          </cell>
          <cell r="P54">
            <v>0</v>
          </cell>
          <cell r="Q54">
            <v>0</v>
          </cell>
          <cell r="R54">
            <v>0</v>
          </cell>
          <cell r="S54">
            <v>0</v>
          </cell>
        </row>
        <row r="55">
          <cell r="B55">
            <v>0</v>
          </cell>
          <cell r="C55">
            <v>0</v>
          </cell>
          <cell r="D55">
            <v>0</v>
          </cell>
          <cell r="E55">
            <v>0</v>
          </cell>
          <cell r="F55">
            <v>0</v>
          </cell>
          <cell r="O55">
            <v>0</v>
          </cell>
          <cell r="P55">
            <v>0</v>
          </cell>
          <cell r="Q55">
            <v>0</v>
          </cell>
          <cell r="R55">
            <v>0</v>
          </cell>
          <cell r="S55">
            <v>0</v>
          </cell>
        </row>
        <row r="56">
          <cell r="B56">
            <v>0</v>
          </cell>
          <cell r="C56">
            <v>0</v>
          </cell>
          <cell r="D56">
            <v>0</v>
          </cell>
          <cell r="E56">
            <v>0</v>
          </cell>
          <cell r="F56">
            <v>0</v>
          </cell>
          <cell r="O56">
            <v>0</v>
          </cell>
          <cell r="P56">
            <v>0</v>
          </cell>
          <cell r="Q56">
            <v>0</v>
          </cell>
          <cell r="R56">
            <v>0</v>
          </cell>
          <cell r="S56">
            <v>0</v>
          </cell>
        </row>
        <row r="57">
          <cell r="B57">
            <v>0</v>
          </cell>
          <cell r="C57">
            <v>0</v>
          </cell>
          <cell r="D57">
            <v>0</v>
          </cell>
          <cell r="E57">
            <v>0</v>
          </cell>
          <cell r="F57">
            <v>0</v>
          </cell>
          <cell r="O57">
            <v>0</v>
          </cell>
          <cell r="P57">
            <v>0</v>
          </cell>
          <cell r="Q57">
            <v>0</v>
          </cell>
          <cell r="R57">
            <v>0</v>
          </cell>
          <cell r="S57">
            <v>0</v>
          </cell>
        </row>
        <row r="58">
          <cell r="B58">
            <v>0</v>
          </cell>
          <cell r="C58">
            <v>0</v>
          </cell>
          <cell r="D58">
            <v>0</v>
          </cell>
          <cell r="E58">
            <v>0</v>
          </cell>
          <cell r="F58">
            <v>0</v>
          </cell>
          <cell r="O58">
            <v>0</v>
          </cell>
          <cell r="P58">
            <v>0</v>
          </cell>
          <cell r="Q58">
            <v>0</v>
          </cell>
          <cell r="R58">
            <v>0</v>
          </cell>
          <cell r="S58">
            <v>0</v>
          </cell>
        </row>
        <row r="59">
          <cell r="B59">
            <v>0</v>
          </cell>
          <cell r="C59">
            <v>0</v>
          </cell>
          <cell r="D59">
            <v>0</v>
          </cell>
          <cell r="E59">
            <v>0</v>
          </cell>
          <cell r="F59">
            <v>0</v>
          </cell>
          <cell r="O59">
            <v>0</v>
          </cell>
          <cell r="P59">
            <v>0</v>
          </cell>
          <cell r="Q59">
            <v>0</v>
          </cell>
          <cell r="R59">
            <v>0</v>
          </cell>
          <cell r="S59">
            <v>0</v>
          </cell>
        </row>
        <row r="60">
          <cell r="B60">
            <v>0</v>
          </cell>
          <cell r="C60">
            <v>0</v>
          </cell>
          <cell r="D60">
            <v>0</v>
          </cell>
          <cell r="E60">
            <v>0</v>
          </cell>
          <cell r="F60">
            <v>0</v>
          </cell>
          <cell r="O60">
            <v>0</v>
          </cell>
          <cell r="P60">
            <v>0</v>
          </cell>
          <cell r="Q60">
            <v>0</v>
          </cell>
          <cell r="R60">
            <v>0</v>
          </cell>
          <cell r="S60">
            <v>0</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249977111117893"/>
  </sheetPr>
  <dimension ref="A1:BS198"/>
  <sheetViews>
    <sheetView showGridLines="0" tabSelected="1" zoomScaleNormal="100" workbookViewId="0">
      <selection activeCell="F9" sqref="F9:Y9"/>
    </sheetView>
  </sheetViews>
  <sheetFormatPr baseColWidth="10" defaultColWidth="0" defaultRowHeight="15" customHeight="1" zeroHeight="1" x14ac:dyDescent="0.25"/>
  <cols>
    <col min="1" max="1" width="1.625" style="1" customWidth="1"/>
    <col min="2" max="5" width="5.875" style="1" customWidth="1"/>
    <col min="6" max="6" width="5" style="1" customWidth="1"/>
    <col min="7" max="7" width="7.875" style="1" customWidth="1"/>
    <col min="8" max="8" width="6.5" style="1" customWidth="1"/>
    <col min="9" max="9" width="7.375" style="1" customWidth="1"/>
    <col min="10" max="10" width="6" style="1" customWidth="1"/>
    <col min="11" max="23" width="5" style="1" customWidth="1"/>
    <col min="24" max="24" width="5.25" style="1" customWidth="1"/>
    <col min="25" max="25" width="5" style="1" customWidth="1"/>
    <col min="26" max="26" width="5.875" style="1" customWidth="1"/>
    <col min="27" max="71" width="5.875" style="1" hidden="1" customWidth="1"/>
    <col min="72" max="16384" width="10" style="1" hidden="1"/>
  </cols>
  <sheetData>
    <row r="1" spans="2:25" x14ac:dyDescent="0.25">
      <c r="B1" s="359"/>
      <c r="C1" s="360"/>
      <c r="D1" s="360"/>
      <c r="E1" s="361"/>
      <c r="F1" s="368" t="s">
        <v>604</v>
      </c>
      <c r="G1" s="369"/>
      <c r="H1" s="369"/>
      <c r="I1" s="369"/>
      <c r="J1" s="369"/>
      <c r="K1" s="369"/>
      <c r="L1" s="369"/>
      <c r="M1" s="369"/>
      <c r="N1" s="369"/>
      <c r="O1" s="369"/>
      <c r="P1" s="369"/>
      <c r="Q1" s="369"/>
      <c r="R1" s="369"/>
      <c r="S1" s="369"/>
      <c r="T1" s="369"/>
      <c r="U1" s="369"/>
      <c r="V1" s="369"/>
      <c r="W1" s="369"/>
      <c r="X1" s="369"/>
      <c r="Y1" s="370"/>
    </row>
    <row r="2" spans="2:25" x14ac:dyDescent="0.25">
      <c r="B2" s="362"/>
      <c r="C2" s="363"/>
      <c r="D2" s="363"/>
      <c r="E2" s="364"/>
      <c r="F2" s="371"/>
      <c r="G2" s="371"/>
      <c r="H2" s="371"/>
      <c r="I2" s="371"/>
      <c r="J2" s="371"/>
      <c r="K2" s="371"/>
      <c r="L2" s="371"/>
      <c r="M2" s="371"/>
      <c r="N2" s="371"/>
      <c r="O2" s="371"/>
      <c r="P2" s="371"/>
      <c r="Q2" s="371"/>
      <c r="R2" s="371"/>
      <c r="S2" s="371"/>
      <c r="T2" s="371"/>
      <c r="U2" s="371"/>
      <c r="V2" s="371"/>
      <c r="W2" s="371"/>
      <c r="X2" s="371"/>
      <c r="Y2" s="372"/>
    </row>
    <row r="3" spans="2:25" x14ac:dyDescent="0.25">
      <c r="B3" s="362"/>
      <c r="C3" s="363"/>
      <c r="D3" s="363"/>
      <c r="E3" s="364"/>
      <c r="F3" s="371"/>
      <c r="G3" s="371"/>
      <c r="H3" s="371"/>
      <c r="I3" s="371"/>
      <c r="J3" s="371"/>
      <c r="K3" s="371"/>
      <c r="L3" s="371"/>
      <c r="M3" s="371"/>
      <c r="N3" s="371"/>
      <c r="O3" s="371"/>
      <c r="P3" s="371"/>
      <c r="Q3" s="371"/>
      <c r="R3" s="371"/>
      <c r="S3" s="371"/>
      <c r="T3" s="371"/>
      <c r="U3" s="371"/>
      <c r="V3" s="371"/>
      <c r="W3" s="371"/>
      <c r="X3" s="371"/>
      <c r="Y3" s="372"/>
    </row>
    <row r="4" spans="2:25" x14ac:dyDescent="0.25">
      <c r="B4" s="362"/>
      <c r="C4" s="363"/>
      <c r="D4" s="363"/>
      <c r="E4" s="364"/>
      <c r="F4" s="371"/>
      <c r="G4" s="371"/>
      <c r="H4" s="371"/>
      <c r="I4" s="371"/>
      <c r="J4" s="371"/>
      <c r="K4" s="371"/>
      <c r="L4" s="371"/>
      <c r="M4" s="371"/>
      <c r="N4" s="371"/>
      <c r="O4" s="371"/>
      <c r="P4" s="371"/>
      <c r="Q4" s="371"/>
      <c r="R4" s="371"/>
      <c r="S4" s="371"/>
      <c r="T4" s="371"/>
      <c r="U4" s="371"/>
      <c r="V4" s="371"/>
      <c r="W4" s="371"/>
      <c r="X4" s="371"/>
      <c r="Y4" s="372"/>
    </row>
    <row r="5" spans="2:25" ht="15.75" thickBot="1" x14ac:dyDescent="0.3">
      <c r="B5" s="365"/>
      <c r="C5" s="366"/>
      <c r="D5" s="366"/>
      <c r="E5" s="367"/>
      <c r="F5" s="373"/>
      <c r="G5" s="373"/>
      <c r="H5" s="373"/>
      <c r="I5" s="373"/>
      <c r="J5" s="373"/>
      <c r="K5" s="373"/>
      <c r="L5" s="373"/>
      <c r="M5" s="373"/>
      <c r="N5" s="373"/>
      <c r="O5" s="373"/>
      <c r="P5" s="373"/>
      <c r="Q5" s="373"/>
      <c r="R5" s="373"/>
      <c r="S5" s="373"/>
      <c r="T5" s="373"/>
      <c r="U5" s="373"/>
      <c r="V5" s="373"/>
      <c r="W5" s="373"/>
      <c r="X5" s="373"/>
      <c r="Y5" s="374"/>
    </row>
    <row r="6" spans="2:25" ht="9.75" customHeight="1" x14ac:dyDescent="0.25"/>
    <row r="7" spans="2:25" x14ac:dyDescent="0.25">
      <c r="B7" s="375" t="s">
        <v>0</v>
      </c>
      <c r="C7" s="376"/>
      <c r="D7" s="376"/>
      <c r="E7" s="376"/>
      <c r="F7" s="376"/>
      <c r="G7" s="376"/>
      <c r="H7" s="376"/>
      <c r="I7" s="376"/>
      <c r="J7" s="376"/>
      <c r="K7" s="376"/>
      <c r="L7" s="376"/>
      <c r="M7" s="376"/>
      <c r="N7" s="376"/>
      <c r="O7" s="376"/>
      <c r="P7" s="376"/>
      <c r="Q7" s="376"/>
      <c r="R7" s="376"/>
      <c r="S7" s="376"/>
      <c r="T7" s="376"/>
      <c r="U7" s="376"/>
      <c r="V7" s="376"/>
      <c r="W7" s="376"/>
      <c r="X7" s="376"/>
      <c r="Y7" s="377"/>
    </row>
    <row r="8" spans="2:25" ht="10.5" customHeight="1" x14ac:dyDescent="0.25"/>
    <row r="9" spans="2:25" ht="25.5" customHeight="1" x14ac:dyDescent="0.25">
      <c r="B9" s="378" t="s">
        <v>1</v>
      </c>
      <c r="C9" s="378"/>
      <c r="D9" s="378"/>
      <c r="E9" s="378"/>
      <c r="F9" s="378" t="s">
        <v>2</v>
      </c>
      <c r="G9" s="378"/>
      <c r="H9" s="378"/>
      <c r="I9" s="378"/>
      <c r="J9" s="378"/>
      <c r="K9" s="378"/>
      <c r="L9" s="378"/>
      <c r="M9" s="378"/>
      <c r="N9" s="378"/>
      <c r="O9" s="378"/>
      <c r="P9" s="378"/>
      <c r="Q9" s="378"/>
      <c r="R9" s="378"/>
      <c r="S9" s="378"/>
      <c r="T9" s="378"/>
      <c r="U9" s="378"/>
      <c r="V9" s="378"/>
      <c r="W9" s="378"/>
      <c r="X9" s="378"/>
      <c r="Y9" s="378"/>
    </row>
    <row r="10" spans="2:25" ht="30.75" customHeight="1" x14ac:dyDescent="0.25">
      <c r="B10" s="379" t="s">
        <v>3</v>
      </c>
      <c r="C10" s="380"/>
      <c r="D10" s="380"/>
      <c r="E10" s="380"/>
      <c r="F10" s="380"/>
      <c r="G10" s="380"/>
      <c r="H10" s="380"/>
      <c r="I10" s="380"/>
      <c r="J10" s="380"/>
      <c r="K10" s="380"/>
      <c r="L10" s="380"/>
      <c r="M10" s="380"/>
      <c r="N10" s="380"/>
      <c r="O10" s="380"/>
      <c r="P10" s="380"/>
      <c r="Q10" s="380"/>
      <c r="R10" s="380"/>
      <c r="S10" s="380"/>
      <c r="T10" s="380"/>
      <c r="U10" s="380"/>
      <c r="V10" s="380"/>
      <c r="W10" s="380"/>
      <c r="X10" s="380"/>
      <c r="Y10" s="381"/>
    </row>
    <row r="11" spans="2:25" ht="206.25" customHeight="1" x14ac:dyDescent="0.25">
      <c r="B11" s="223" t="s">
        <v>4</v>
      </c>
      <c r="C11" s="223"/>
      <c r="D11" s="223"/>
      <c r="E11" s="223"/>
      <c r="F11" s="224" t="s">
        <v>5</v>
      </c>
      <c r="G11" s="224"/>
      <c r="H11" s="224"/>
      <c r="I11" s="224"/>
      <c r="J11" s="224"/>
      <c r="K11" s="224"/>
      <c r="L11" s="224"/>
      <c r="M11" s="224"/>
      <c r="N11" s="224"/>
      <c r="O11" s="224"/>
      <c r="P11" s="224"/>
      <c r="Q11" s="224"/>
      <c r="R11" s="224"/>
      <c r="S11" s="224"/>
      <c r="T11" s="224"/>
      <c r="U11" s="224"/>
      <c r="V11" s="224"/>
      <c r="W11" s="224"/>
      <c r="X11" s="224"/>
      <c r="Y11" s="224"/>
    </row>
    <row r="12" spans="2:25" ht="85.5" customHeight="1" x14ac:dyDescent="0.25">
      <c r="B12" s="223" t="s">
        <v>6</v>
      </c>
      <c r="C12" s="223"/>
      <c r="D12" s="223"/>
      <c r="E12" s="223"/>
      <c r="F12" s="224" t="s">
        <v>7</v>
      </c>
      <c r="G12" s="224"/>
      <c r="H12" s="224"/>
      <c r="I12" s="224"/>
      <c r="J12" s="224"/>
      <c r="K12" s="224"/>
      <c r="L12" s="224"/>
      <c r="M12" s="224"/>
      <c r="N12" s="224"/>
      <c r="O12" s="224"/>
      <c r="P12" s="224"/>
      <c r="Q12" s="224"/>
      <c r="R12" s="224"/>
      <c r="S12" s="224"/>
      <c r="T12" s="224"/>
      <c r="U12" s="224"/>
      <c r="V12" s="224"/>
      <c r="W12" s="224"/>
      <c r="X12" s="224"/>
      <c r="Y12" s="224"/>
    </row>
    <row r="13" spans="2:25" ht="68.25" customHeight="1" x14ac:dyDescent="0.25">
      <c r="B13" s="223" t="s">
        <v>8</v>
      </c>
      <c r="C13" s="223"/>
      <c r="D13" s="223"/>
      <c r="E13" s="223"/>
      <c r="F13" s="224" t="s">
        <v>9</v>
      </c>
      <c r="G13" s="224"/>
      <c r="H13" s="224"/>
      <c r="I13" s="224"/>
      <c r="J13" s="224"/>
      <c r="K13" s="224"/>
      <c r="L13" s="224"/>
      <c r="M13" s="224"/>
      <c r="N13" s="224"/>
      <c r="O13" s="224"/>
      <c r="P13" s="224"/>
      <c r="Q13" s="224"/>
      <c r="R13" s="224"/>
      <c r="S13" s="224"/>
      <c r="T13" s="224"/>
      <c r="U13" s="224"/>
      <c r="V13" s="224"/>
      <c r="W13" s="224"/>
      <c r="X13" s="224"/>
      <c r="Y13" s="224"/>
    </row>
    <row r="14" spans="2:25" ht="18.75" customHeight="1" x14ac:dyDescent="0.25">
      <c r="B14" s="320" t="s">
        <v>10</v>
      </c>
      <c r="C14" s="321"/>
      <c r="D14" s="321"/>
      <c r="E14" s="322"/>
      <c r="F14" s="326" t="s">
        <v>11</v>
      </c>
      <c r="G14" s="327"/>
      <c r="H14" s="327"/>
      <c r="I14" s="327"/>
      <c r="J14" s="327"/>
      <c r="K14" s="327"/>
      <c r="L14" s="327"/>
      <c r="M14" s="327"/>
      <c r="N14" s="327"/>
      <c r="O14" s="327"/>
      <c r="P14" s="327"/>
      <c r="Q14" s="327"/>
      <c r="R14" s="327"/>
      <c r="S14" s="327"/>
      <c r="T14" s="327"/>
      <c r="U14" s="327"/>
      <c r="V14" s="327"/>
      <c r="W14" s="327"/>
      <c r="X14" s="327"/>
      <c r="Y14" s="328"/>
    </row>
    <row r="15" spans="2:25" ht="15.75" customHeight="1" x14ac:dyDescent="0.25">
      <c r="B15" s="323"/>
      <c r="C15" s="324"/>
      <c r="D15" s="324"/>
      <c r="E15" s="325"/>
      <c r="F15" s="329"/>
      <c r="G15" s="330"/>
      <c r="H15" s="330"/>
      <c r="I15" s="330"/>
      <c r="J15" s="330"/>
      <c r="K15" s="330"/>
      <c r="L15" s="330"/>
      <c r="M15" s="330"/>
      <c r="N15" s="330"/>
      <c r="O15" s="330"/>
      <c r="P15" s="330"/>
      <c r="Q15" s="330"/>
      <c r="R15" s="330"/>
      <c r="S15" s="330"/>
      <c r="T15" s="330"/>
      <c r="U15" s="330"/>
      <c r="V15" s="330"/>
      <c r="W15" s="330"/>
      <c r="X15" s="330"/>
      <c r="Y15" s="331"/>
    </row>
    <row r="16" spans="2:25" ht="21" customHeight="1" x14ac:dyDescent="0.25">
      <c r="B16" s="323"/>
      <c r="C16" s="324"/>
      <c r="D16" s="324"/>
      <c r="E16" s="325"/>
      <c r="F16" s="329"/>
      <c r="G16" s="330"/>
      <c r="H16" s="330"/>
      <c r="I16" s="330"/>
      <c r="J16" s="330"/>
      <c r="K16" s="330"/>
      <c r="L16" s="330"/>
      <c r="M16" s="330"/>
      <c r="N16" s="330"/>
      <c r="O16" s="330"/>
      <c r="P16" s="330"/>
      <c r="Q16" s="330"/>
      <c r="R16" s="330"/>
      <c r="S16" s="330"/>
      <c r="T16" s="330"/>
      <c r="U16" s="330"/>
      <c r="V16" s="330"/>
      <c r="W16" s="330"/>
      <c r="X16" s="330"/>
      <c r="Y16" s="331"/>
    </row>
    <row r="17" spans="2:25" ht="25.5" customHeight="1" x14ac:dyDescent="0.25">
      <c r="B17" s="323"/>
      <c r="C17" s="324"/>
      <c r="D17" s="324"/>
      <c r="E17" s="325"/>
      <c r="F17" s="329"/>
      <c r="G17" s="330"/>
      <c r="H17" s="330"/>
      <c r="I17" s="330"/>
      <c r="J17" s="330"/>
      <c r="K17" s="330"/>
      <c r="L17" s="330"/>
      <c r="M17" s="330"/>
      <c r="N17" s="330"/>
      <c r="O17" s="330"/>
      <c r="P17" s="330"/>
      <c r="Q17" s="330"/>
      <c r="R17" s="330"/>
      <c r="S17" s="330"/>
      <c r="T17" s="330"/>
      <c r="U17" s="330"/>
      <c r="V17" s="330"/>
      <c r="W17" s="330"/>
      <c r="X17" s="330"/>
      <c r="Y17" s="331"/>
    </row>
    <row r="18" spans="2:25" ht="25.5" customHeight="1" x14ac:dyDescent="0.25">
      <c r="B18" s="323"/>
      <c r="C18" s="324"/>
      <c r="D18" s="324"/>
      <c r="E18" s="325"/>
      <c r="F18" s="329"/>
      <c r="G18" s="330"/>
      <c r="H18" s="330"/>
      <c r="I18" s="330"/>
      <c r="J18" s="330"/>
      <c r="K18" s="330"/>
      <c r="L18" s="330"/>
      <c r="M18" s="330"/>
      <c r="N18" s="330"/>
      <c r="O18" s="330"/>
      <c r="P18" s="330"/>
      <c r="Q18" s="330"/>
      <c r="R18" s="330"/>
      <c r="S18" s="330"/>
      <c r="T18" s="330"/>
      <c r="U18" s="330"/>
      <c r="V18" s="330"/>
      <c r="W18" s="330"/>
      <c r="X18" s="330"/>
      <c r="Y18" s="331"/>
    </row>
    <row r="19" spans="2:25" ht="43.5" customHeight="1" x14ac:dyDescent="0.25">
      <c r="B19" s="323"/>
      <c r="C19" s="324"/>
      <c r="D19" s="324"/>
      <c r="E19" s="325"/>
      <c r="F19" s="329"/>
      <c r="G19" s="330"/>
      <c r="H19" s="330"/>
      <c r="I19" s="330"/>
      <c r="J19" s="330"/>
      <c r="K19" s="330"/>
      <c r="L19" s="330"/>
      <c r="M19" s="330"/>
      <c r="N19" s="330"/>
      <c r="O19" s="330"/>
      <c r="P19" s="330"/>
      <c r="Q19" s="330"/>
      <c r="R19" s="330"/>
      <c r="S19" s="330"/>
      <c r="T19" s="330"/>
      <c r="U19" s="330"/>
      <c r="V19" s="330"/>
      <c r="W19" s="330"/>
      <c r="X19" s="330"/>
      <c r="Y19" s="331"/>
    </row>
    <row r="20" spans="2:25" ht="18" customHeight="1" x14ac:dyDescent="0.25">
      <c r="B20" s="323"/>
      <c r="C20" s="324"/>
      <c r="D20" s="324"/>
      <c r="E20" s="325"/>
      <c r="F20" s="2"/>
      <c r="H20" s="3" t="s">
        <v>12</v>
      </c>
      <c r="Y20" s="4"/>
    </row>
    <row r="21" spans="2:25" ht="21.75" customHeight="1" x14ac:dyDescent="0.25">
      <c r="B21" s="323"/>
      <c r="C21" s="324"/>
      <c r="D21" s="324"/>
      <c r="E21" s="325"/>
      <c r="F21" s="5"/>
      <c r="G21" s="6"/>
      <c r="H21" s="332" t="s">
        <v>13</v>
      </c>
      <c r="I21" s="333"/>
      <c r="J21" s="332" t="s">
        <v>14</v>
      </c>
      <c r="K21" s="334"/>
      <c r="L21" s="303" t="s">
        <v>15</v>
      </c>
      <c r="M21" s="303"/>
      <c r="N21" s="303"/>
      <c r="O21" s="303"/>
      <c r="P21" s="303"/>
      <c r="Q21" s="303"/>
      <c r="R21" s="303"/>
      <c r="S21" s="303"/>
      <c r="T21" s="303"/>
      <c r="U21" s="303"/>
      <c r="V21" s="303"/>
      <c r="W21" s="303"/>
      <c r="X21" s="335"/>
      <c r="Y21" s="336"/>
    </row>
    <row r="22" spans="2:25" ht="21.75" customHeight="1" x14ac:dyDescent="0.25">
      <c r="B22" s="323"/>
      <c r="C22" s="324"/>
      <c r="D22" s="324"/>
      <c r="E22" s="325"/>
      <c r="F22" s="5"/>
      <c r="G22" s="6"/>
      <c r="H22" s="332">
        <v>5</v>
      </c>
      <c r="I22" s="333"/>
      <c r="J22" s="337" t="s">
        <v>16</v>
      </c>
      <c r="K22" s="338"/>
      <c r="L22" s="339" t="s">
        <v>17</v>
      </c>
      <c r="M22" s="339"/>
      <c r="N22" s="339"/>
      <c r="O22" s="339"/>
      <c r="P22" s="339"/>
      <c r="Q22" s="339"/>
      <c r="R22" s="339"/>
      <c r="S22" s="339"/>
      <c r="T22" s="339"/>
      <c r="U22" s="339"/>
      <c r="V22" s="339"/>
      <c r="W22" s="339"/>
      <c r="X22" s="335"/>
      <c r="Y22" s="336"/>
    </row>
    <row r="23" spans="2:25" ht="21.75" customHeight="1" x14ac:dyDescent="0.25">
      <c r="B23" s="323"/>
      <c r="C23" s="324"/>
      <c r="D23" s="324"/>
      <c r="E23" s="325"/>
      <c r="F23" s="5"/>
      <c r="G23" s="6"/>
      <c r="H23" s="332">
        <v>4</v>
      </c>
      <c r="I23" s="333"/>
      <c r="J23" s="337" t="s">
        <v>18</v>
      </c>
      <c r="K23" s="338"/>
      <c r="L23" s="339" t="s">
        <v>19</v>
      </c>
      <c r="M23" s="339"/>
      <c r="N23" s="339"/>
      <c r="O23" s="339"/>
      <c r="P23" s="339"/>
      <c r="Q23" s="339"/>
      <c r="R23" s="339"/>
      <c r="S23" s="339"/>
      <c r="T23" s="339"/>
      <c r="U23" s="339"/>
      <c r="V23" s="339"/>
      <c r="W23" s="339"/>
      <c r="X23" s="335"/>
      <c r="Y23" s="336"/>
    </row>
    <row r="24" spans="2:25" ht="21.75" customHeight="1" x14ac:dyDescent="0.25">
      <c r="B24" s="323"/>
      <c r="C24" s="324"/>
      <c r="D24" s="324"/>
      <c r="E24" s="325"/>
      <c r="F24" s="5"/>
      <c r="G24" s="6"/>
      <c r="H24" s="332">
        <v>3</v>
      </c>
      <c r="I24" s="333"/>
      <c r="J24" s="337" t="s">
        <v>20</v>
      </c>
      <c r="K24" s="338"/>
      <c r="L24" s="339" t="s">
        <v>21</v>
      </c>
      <c r="M24" s="339"/>
      <c r="N24" s="339"/>
      <c r="O24" s="339"/>
      <c r="P24" s="339"/>
      <c r="Q24" s="339"/>
      <c r="R24" s="339"/>
      <c r="S24" s="339"/>
      <c r="T24" s="339"/>
      <c r="U24" s="339"/>
      <c r="V24" s="339"/>
      <c r="W24" s="339"/>
      <c r="X24" s="335"/>
      <c r="Y24" s="336"/>
    </row>
    <row r="25" spans="2:25" ht="21.75" customHeight="1" x14ac:dyDescent="0.25">
      <c r="B25" s="323"/>
      <c r="C25" s="324"/>
      <c r="D25" s="324"/>
      <c r="E25" s="325"/>
      <c r="F25" s="5"/>
      <c r="G25" s="6"/>
      <c r="H25" s="332">
        <v>2</v>
      </c>
      <c r="I25" s="333"/>
      <c r="J25" s="337" t="s">
        <v>22</v>
      </c>
      <c r="K25" s="338"/>
      <c r="L25" s="339" t="s">
        <v>23</v>
      </c>
      <c r="M25" s="339"/>
      <c r="N25" s="339"/>
      <c r="O25" s="339"/>
      <c r="P25" s="339"/>
      <c r="Q25" s="339"/>
      <c r="R25" s="339"/>
      <c r="S25" s="339"/>
      <c r="T25" s="339"/>
      <c r="U25" s="339"/>
      <c r="V25" s="339"/>
      <c r="W25" s="339"/>
      <c r="X25" s="335"/>
      <c r="Y25" s="336"/>
    </row>
    <row r="26" spans="2:25" ht="21.75" customHeight="1" x14ac:dyDescent="0.25">
      <c r="B26" s="323"/>
      <c r="C26" s="324"/>
      <c r="D26" s="324"/>
      <c r="E26" s="325"/>
      <c r="F26" s="5"/>
      <c r="G26" s="6"/>
      <c r="H26" s="332">
        <v>1</v>
      </c>
      <c r="I26" s="333"/>
      <c r="J26" s="337" t="s">
        <v>24</v>
      </c>
      <c r="K26" s="338"/>
      <c r="L26" s="339" t="s">
        <v>25</v>
      </c>
      <c r="M26" s="339"/>
      <c r="N26" s="339"/>
      <c r="O26" s="339"/>
      <c r="P26" s="339"/>
      <c r="Q26" s="339"/>
      <c r="R26" s="339"/>
      <c r="S26" s="339"/>
      <c r="T26" s="339"/>
      <c r="U26" s="339"/>
      <c r="V26" s="339"/>
      <c r="W26" s="339"/>
      <c r="X26" s="335"/>
      <c r="Y26" s="336"/>
    </row>
    <row r="27" spans="2:25" ht="12.75" customHeight="1" x14ac:dyDescent="0.25">
      <c r="B27" s="323"/>
      <c r="C27" s="324"/>
      <c r="D27" s="324"/>
      <c r="E27" s="325"/>
      <c r="F27" s="5"/>
      <c r="G27" s="7"/>
      <c r="H27" s="7"/>
      <c r="I27" s="7"/>
      <c r="J27" s="7"/>
      <c r="K27" s="7"/>
      <c r="L27" s="7"/>
      <c r="M27" s="7"/>
      <c r="N27" s="7"/>
      <c r="O27" s="7"/>
      <c r="P27" s="7"/>
      <c r="Q27" s="7"/>
      <c r="R27" s="7"/>
      <c r="S27" s="7"/>
      <c r="T27" s="7"/>
      <c r="U27" s="7"/>
      <c r="V27" s="7"/>
      <c r="W27" s="7"/>
      <c r="X27" s="7"/>
      <c r="Y27" s="6"/>
    </row>
    <row r="28" spans="2:25" ht="29.25" customHeight="1" x14ac:dyDescent="0.25">
      <c r="B28" s="323"/>
      <c r="C28" s="324"/>
      <c r="D28" s="324"/>
      <c r="E28" s="325"/>
      <c r="F28" s="326" t="s">
        <v>26</v>
      </c>
      <c r="G28" s="327"/>
      <c r="H28" s="327"/>
      <c r="I28" s="327"/>
      <c r="J28" s="327"/>
      <c r="K28" s="327"/>
      <c r="L28" s="327"/>
      <c r="M28" s="327"/>
      <c r="N28" s="327"/>
      <c r="O28" s="327"/>
      <c r="P28" s="327"/>
      <c r="Q28" s="327"/>
      <c r="R28" s="327"/>
      <c r="S28" s="327"/>
      <c r="T28" s="327"/>
      <c r="U28" s="327"/>
      <c r="V28" s="327"/>
      <c r="W28" s="327"/>
      <c r="X28" s="327"/>
      <c r="Y28" s="328"/>
    </row>
    <row r="29" spans="2:25" ht="31.5" customHeight="1" x14ac:dyDescent="0.25">
      <c r="B29" s="323"/>
      <c r="C29" s="324"/>
      <c r="D29" s="324"/>
      <c r="E29" s="325"/>
      <c r="F29" s="329"/>
      <c r="G29" s="330"/>
      <c r="H29" s="330"/>
      <c r="I29" s="330"/>
      <c r="J29" s="330"/>
      <c r="K29" s="330"/>
      <c r="L29" s="330"/>
      <c r="M29" s="330"/>
      <c r="N29" s="330"/>
      <c r="O29" s="330"/>
      <c r="P29" s="330"/>
      <c r="Q29" s="330"/>
      <c r="R29" s="330"/>
      <c r="S29" s="330"/>
      <c r="T29" s="330"/>
      <c r="U29" s="330"/>
      <c r="V29" s="330"/>
      <c r="W29" s="330"/>
      <c r="X29" s="330"/>
      <c r="Y29" s="331"/>
    </row>
    <row r="30" spans="2:25" ht="21.75" customHeight="1" x14ac:dyDescent="0.25">
      <c r="B30" s="323"/>
      <c r="C30" s="324"/>
      <c r="D30" s="324"/>
      <c r="E30" s="325"/>
      <c r="F30" s="329"/>
      <c r="G30" s="330"/>
      <c r="H30" s="330"/>
      <c r="I30" s="330"/>
      <c r="J30" s="330"/>
      <c r="K30" s="330"/>
      <c r="L30" s="330"/>
      <c r="M30" s="330"/>
      <c r="N30" s="330"/>
      <c r="O30" s="330"/>
      <c r="P30" s="330"/>
      <c r="Q30" s="330"/>
      <c r="R30" s="330"/>
      <c r="S30" s="330"/>
      <c r="T30" s="330"/>
      <c r="U30" s="330"/>
      <c r="V30" s="330"/>
      <c r="W30" s="330"/>
      <c r="X30" s="330"/>
      <c r="Y30" s="331"/>
    </row>
    <row r="31" spans="2:25" ht="18" customHeight="1" x14ac:dyDescent="0.25">
      <c r="B31" s="323"/>
      <c r="C31" s="324"/>
      <c r="D31" s="324"/>
      <c r="E31" s="325"/>
      <c r="F31" s="349" t="s">
        <v>27</v>
      </c>
      <c r="G31" s="350"/>
      <c r="H31" s="350"/>
      <c r="I31" s="350"/>
      <c r="J31" s="350"/>
      <c r="K31" s="350"/>
      <c r="L31" s="350"/>
      <c r="M31" s="350"/>
      <c r="N31" s="350"/>
      <c r="O31" s="350"/>
      <c r="P31" s="350"/>
      <c r="Q31" s="350"/>
      <c r="R31" s="350"/>
      <c r="S31" s="350"/>
      <c r="T31" s="350"/>
      <c r="U31" s="350"/>
      <c r="V31" s="350"/>
      <c r="W31" s="350"/>
      <c r="X31" s="350"/>
      <c r="Y31" s="351"/>
    </row>
    <row r="32" spans="2:25" ht="17.25" customHeight="1" x14ac:dyDescent="0.25">
      <c r="B32" s="323"/>
      <c r="C32" s="324"/>
      <c r="D32" s="324"/>
      <c r="E32" s="325"/>
      <c r="F32" s="352" t="s">
        <v>28</v>
      </c>
      <c r="G32" s="353"/>
      <c r="H32" s="353"/>
      <c r="I32" s="353"/>
      <c r="J32" s="354"/>
      <c r="K32" s="358" t="s">
        <v>29</v>
      </c>
      <c r="L32" s="358"/>
      <c r="M32" s="358"/>
      <c r="N32" s="358"/>
      <c r="O32" s="358"/>
      <c r="P32" s="358"/>
      <c r="Q32" s="358"/>
      <c r="R32" s="358"/>
      <c r="S32" s="358"/>
      <c r="T32" s="358"/>
      <c r="U32" s="358"/>
      <c r="V32" s="358"/>
      <c r="W32" s="358"/>
      <c r="X32" s="358"/>
      <c r="Y32" s="358"/>
    </row>
    <row r="33" spans="2:25" ht="13.5" customHeight="1" x14ac:dyDescent="0.25">
      <c r="B33" s="323"/>
      <c r="C33" s="324"/>
      <c r="D33" s="324"/>
      <c r="E33" s="325"/>
      <c r="F33" s="355"/>
      <c r="G33" s="356"/>
      <c r="H33" s="356"/>
      <c r="I33" s="356"/>
      <c r="J33" s="357"/>
      <c r="K33" s="263" t="s">
        <v>30</v>
      </c>
      <c r="L33" s="263"/>
      <c r="M33" s="263"/>
      <c r="N33" s="263" t="s">
        <v>31</v>
      </c>
      <c r="O33" s="263"/>
      <c r="P33" s="263"/>
      <c r="Q33" s="263" t="s">
        <v>32</v>
      </c>
      <c r="R33" s="263"/>
      <c r="S33" s="263"/>
      <c r="T33" s="263" t="s">
        <v>33</v>
      </c>
      <c r="U33" s="263"/>
      <c r="V33" s="263"/>
      <c r="W33" s="263" t="s">
        <v>34</v>
      </c>
      <c r="X33" s="263"/>
      <c r="Y33" s="263"/>
    </row>
    <row r="34" spans="2:25" ht="30" customHeight="1" x14ac:dyDescent="0.25">
      <c r="B34" s="323"/>
      <c r="C34" s="324"/>
      <c r="D34" s="324"/>
      <c r="E34" s="325"/>
      <c r="F34" s="258" t="s">
        <v>35</v>
      </c>
      <c r="G34" s="258"/>
      <c r="H34" s="258"/>
      <c r="I34" s="258"/>
      <c r="J34" s="259"/>
      <c r="K34" s="343" t="s">
        <v>36</v>
      </c>
      <c r="L34" s="344"/>
      <c r="M34" s="345"/>
      <c r="N34" s="343" t="s">
        <v>37</v>
      </c>
      <c r="O34" s="344"/>
      <c r="P34" s="345"/>
      <c r="Q34" s="343" t="s">
        <v>38</v>
      </c>
      <c r="R34" s="344"/>
      <c r="S34" s="345"/>
      <c r="T34" s="343" t="s">
        <v>39</v>
      </c>
      <c r="U34" s="344"/>
      <c r="V34" s="345"/>
      <c r="W34" s="343" t="s">
        <v>40</v>
      </c>
      <c r="X34" s="344"/>
      <c r="Y34" s="345"/>
    </row>
    <row r="35" spans="2:25" ht="87.75" customHeight="1" x14ac:dyDescent="0.25">
      <c r="B35" s="323"/>
      <c r="C35" s="324"/>
      <c r="D35" s="324"/>
      <c r="E35" s="325"/>
      <c r="F35" s="258" t="s">
        <v>41</v>
      </c>
      <c r="G35" s="258"/>
      <c r="H35" s="258"/>
      <c r="I35" s="258"/>
      <c r="J35" s="259"/>
      <c r="K35" s="340" t="s">
        <v>42</v>
      </c>
      <c r="L35" s="341"/>
      <c r="M35" s="342"/>
      <c r="N35" s="340" t="s">
        <v>43</v>
      </c>
      <c r="O35" s="341"/>
      <c r="P35" s="342"/>
      <c r="Q35" s="260" t="s">
        <v>44</v>
      </c>
      <c r="R35" s="260"/>
      <c r="S35" s="260"/>
      <c r="T35" s="260" t="s">
        <v>45</v>
      </c>
      <c r="U35" s="260"/>
      <c r="V35" s="260"/>
      <c r="W35" s="260" t="s">
        <v>46</v>
      </c>
      <c r="X35" s="260"/>
      <c r="Y35" s="260"/>
    </row>
    <row r="36" spans="2:25" ht="7.5" customHeight="1" x14ac:dyDescent="0.25">
      <c r="B36" s="323"/>
      <c r="C36" s="324"/>
      <c r="D36" s="324"/>
      <c r="E36" s="325"/>
      <c r="F36" s="346"/>
      <c r="G36" s="347"/>
      <c r="H36" s="347"/>
      <c r="I36" s="347"/>
      <c r="J36" s="347"/>
      <c r="K36" s="347"/>
      <c r="L36" s="347"/>
      <c r="M36" s="347"/>
      <c r="N36" s="347"/>
      <c r="O36" s="347"/>
      <c r="P36" s="347"/>
      <c r="Q36" s="347"/>
      <c r="R36" s="347"/>
      <c r="S36" s="347"/>
      <c r="T36" s="347"/>
      <c r="U36" s="347"/>
      <c r="V36" s="347"/>
      <c r="W36" s="347"/>
      <c r="X36" s="347"/>
      <c r="Y36" s="348"/>
    </row>
    <row r="37" spans="2:25" ht="41.25" customHeight="1" x14ac:dyDescent="0.25">
      <c r="B37" s="323"/>
      <c r="C37" s="324"/>
      <c r="D37" s="324"/>
      <c r="E37" s="325"/>
      <c r="F37" s="326" t="s">
        <v>47</v>
      </c>
      <c r="G37" s="327"/>
      <c r="H37" s="327"/>
      <c r="I37" s="327"/>
      <c r="J37" s="327"/>
      <c r="K37" s="327"/>
      <c r="L37" s="327"/>
      <c r="M37" s="327"/>
      <c r="N37" s="327"/>
      <c r="O37" s="327"/>
      <c r="P37" s="327"/>
      <c r="Q37" s="327"/>
      <c r="R37" s="327"/>
      <c r="S37" s="327"/>
      <c r="T37" s="327"/>
      <c r="U37" s="327"/>
      <c r="V37" s="327"/>
      <c r="W37" s="327"/>
      <c r="X37" s="327"/>
      <c r="Y37" s="328"/>
    </row>
    <row r="38" spans="2:25" ht="21.75" customHeight="1" x14ac:dyDescent="0.25">
      <c r="B38" s="323"/>
      <c r="C38" s="324"/>
      <c r="D38" s="324"/>
      <c r="E38" s="325"/>
      <c r="F38" s="329"/>
      <c r="G38" s="330"/>
      <c r="H38" s="330"/>
      <c r="I38" s="330"/>
      <c r="J38" s="330"/>
      <c r="K38" s="330"/>
      <c r="L38" s="330"/>
      <c r="M38" s="330"/>
      <c r="N38" s="330"/>
      <c r="O38" s="330"/>
      <c r="P38" s="330"/>
      <c r="Q38" s="330"/>
      <c r="R38" s="330"/>
      <c r="S38" s="330"/>
      <c r="T38" s="330"/>
      <c r="U38" s="330"/>
      <c r="V38" s="330"/>
      <c r="W38" s="330"/>
      <c r="X38" s="330"/>
      <c r="Y38" s="331"/>
    </row>
    <row r="39" spans="2:25" ht="21.75" customHeight="1" x14ac:dyDescent="0.25">
      <c r="B39" s="323"/>
      <c r="C39" s="324"/>
      <c r="D39" s="324"/>
      <c r="E39" s="325"/>
      <c r="F39" s="349" t="s">
        <v>48</v>
      </c>
      <c r="G39" s="350"/>
      <c r="H39" s="350"/>
      <c r="I39" s="350"/>
      <c r="J39" s="350"/>
      <c r="K39" s="350"/>
      <c r="L39" s="350"/>
      <c r="M39" s="350"/>
      <c r="N39" s="350"/>
      <c r="O39" s="350"/>
      <c r="P39" s="350"/>
      <c r="Q39" s="350"/>
      <c r="R39" s="350"/>
      <c r="S39" s="350"/>
      <c r="T39" s="350"/>
      <c r="U39" s="350"/>
      <c r="V39" s="350"/>
      <c r="W39" s="350"/>
      <c r="X39" s="350"/>
      <c r="Y39" s="351"/>
    </row>
    <row r="40" spans="2:25" ht="21.75" customHeight="1" x14ac:dyDescent="0.25">
      <c r="B40" s="323"/>
      <c r="C40" s="324"/>
      <c r="D40" s="324"/>
      <c r="E40" s="325"/>
      <c r="F40" s="269" t="s">
        <v>49</v>
      </c>
      <c r="G40" s="8" t="s">
        <v>34</v>
      </c>
      <c r="H40" s="267" t="s">
        <v>17</v>
      </c>
      <c r="I40" s="267"/>
      <c r="J40" s="267"/>
      <c r="K40" s="265" t="s">
        <v>50</v>
      </c>
      <c r="L40" s="265"/>
      <c r="M40" s="265"/>
      <c r="N40" s="265" t="s">
        <v>51</v>
      </c>
      <c r="O40" s="265"/>
      <c r="P40" s="265"/>
      <c r="Q40" s="266" t="s">
        <v>52</v>
      </c>
      <c r="R40" s="266"/>
      <c r="S40" s="266"/>
      <c r="T40" s="270" t="s">
        <v>53</v>
      </c>
      <c r="U40" s="270"/>
      <c r="V40" s="270"/>
      <c r="W40" s="270" t="s">
        <v>54</v>
      </c>
      <c r="X40" s="270"/>
      <c r="Y40" s="270"/>
    </row>
    <row r="41" spans="2:25" ht="30" customHeight="1" x14ac:dyDescent="0.25">
      <c r="B41" s="323"/>
      <c r="C41" s="324"/>
      <c r="D41" s="324"/>
      <c r="E41" s="325"/>
      <c r="F41" s="269"/>
      <c r="G41" s="8" t="s">
        <v>33</v>
      </c>
      <c r="H41" s="267" t="s">
        <v>19</v>
      </c>
      <c r="I41" s="267"/>
      <c r="J41" s="267"/>
      <c r="K41" s="265" t="s">
        <v>55</v>
      </c>
      <c r="L41" s="265"/>
      <c r="M41" s="265"/>
      <c r="N41" s="265" t="s">
        <v>56</v>
      </c>
      <c r="O41" s="265"/>
      <c r="P41" s="265"/>
      <c r="Q41" s="266" t="s">
        <v>57</v>
      </c>
      <c r="R41" s="266"/>
      <c r="S41" s="266"/>
      <c r="T41" s="266" t="s">
        <v>58</v>
      </c>
      <c r="U41" s="266"/>
      <c r="V41" s="266"/>
      <c r="W41" s="270" t="s">
        <v>53</v>
      </c>
      <c r="X41" s="270"/>
      <c r="Y41" s="270"/>
    </row>
    <row r="42" spans="2:25" ht="29.25" customHeight="1" x14ac:dyDescent="0.25">
      <c r="B42" s="323"/>
      <c r="C42" s="324"/>
      <c r="D42" s="324"/>
      <c r="E42" s="325"/>
      <c r="F42" s="269"/>
      <c r="G42" s="8" t="s">
        <v>32</v>
      </c>
      <c r="H42" s="267" t="s">
        <v>21</v>
      </c>
      <c r="I42" s="267"/>
      <c r="J42" s="267"/>
      <c r="K42" s="264" t="s">
        <v>59</v>
      </c>
      <c r="L42" s="264"/>
      <c r="M42" s="264"/>
      <c r="N42" s="265" t="s">
        <v>60</v>
      </c>
      <c r="O42" s="265"/>
      <c r="P42" s="265"/>
      <c r="Q42" s="265" t="s">
        <v>61</v>
      </c>
      <c r="R42" s="265"/>
      <c r="S42" s="265"/>
      <c r="T42" s="266" t="s">
        <v>57</v>
      </c>
      <c r="U42" s="266"/>
      <c r="V42" s="266"/>
      <c r="W42" s="266" t="s">
        <v>52</v>
      </c>
      <c r="X42" s="266"/>
      <c r="Y42" s="266"/>
    </row>
    <row r="43" spans="2:25" ht="31.5" customHeight="1" x14ac:dyDescent="0.25">
      <c r="B43" s="323"/>
      <c r="C43" s="324"/>
      <c r="D43" s="324"/>
      <c r="E43" s="325"/>
      <c r="F43" s="269"/>
      <c r="G43" s="8" t="s">
        <v>31</v>
      </c>
      <c r="H43" s="267" t="s">
        <v>23</v>
      </c>
      <c r="I43" s="267"/>
      <c r="J43" s="267"/>
      <c r="K43" s="264" t="s">
        <v>62</v>
      </c>
      <c r="L43" s="264"/>
      <c r="M43" s="264"/>
      <c r="N43" s="264" t="s">
        <v>63</v>
      </c>
      <c r="O43" s="264"/>
      <c r="P43" s="264"/>
      <c r="Q43" s="265" t="s">
        <v>60</v>
      </c>
      <c r="R43" s="265"/>
      <c r="S43" s="265"/>
      <c r="T43" s="265" t="s">
        <v>56</v>
      </c>
      <c r="U43" s="265"/>
      <c r="V43" s="265"/>
      <c r="W43" s="265" t="s">
        <v>51</v>
      </c>
      <c r="X43" s="265"/>
      <c r="Y43" s="265"/>
    </row>
    <row r="44" spans="2:25" ht="24.75" customHeight="1" x14ac:dyDescent="0.25">
      <c r="B44" s="323"/>
      <c r="C44" s="324"/>
      <c r="D44" s="324"/>
      <c r="E44" s="325"/>
      <c r="F44" s="269"/>
      <c r="G44" s="8" t="s">
        <v>30</v>
      </c>
      <c r="H44" s="267" t="s">
        <v>25</v>
      </c>
      <c r="I44" s="267"/>
      <c r="J44" s="267"/>
      <c r="K44" s="264" t="s">
        <v>64</v>
      </c>
      <c r="L44" s="264"/>
      <c r="M44" s="264"/>
      <c r="N44" s="264" t="s">
        <v>62</v>
      </c>
      <c r="O44" s="264"/>
      <c r="P44" s="264"/>
      <c r="Q44" s="264" t="s">
        <v>59</v>
      </c>
      <c r="R44" s="264"/>
      <c r="S44" s="264"/>
      <c r="T44" s="264" t="s">
        <v>63</v>
      </c>
      <c r="U44" s="264"/>
      <c r="V44" s="264"/>
      <c r="W44" s="265" t="s">
        <v>50</v>
      </c>
      <c r="X44" s="265"/>
      <c r="Y44" s="265"/>
    </row>
    <row r="45" spans="2:25" ht="18" customHeight="1" x14ac:dyDescent="0.25">
      <c r="B45" s="323"/>
      <c r="C45" s="324"/>
      <c r="D45" s="324"/>
      <c r="E45" s="325"/>
      <c r="F45" s="261" t="s">
        <v>65</v>
      </c>
      <c r="G45" s="262"/>
      <c r="H45" s="262"/>
      <c r="I45" s="262"/>
      <c r="J45" s="262"/>
      <c r="K45" s="262" t="s">
        <v>66</v>
      </c>
      <c r="L45" s="262"/>
      <c r="M45" s="262"/>
      <c r="N45" s="262"/>
      <c r="O45" s="262"/>
      <c r="P45" s="262"/>
      <c r="Q45" s="262"/>
      <c r="R45" s="262"/>
      <c r="S45" s="262"/>
      <c r="T45" s="262"/>
      <c r="U45" s="262"/>
      <c r="V45" s="262"/>
      <c r="W45" s="262"/>
      <c r="X45" s="262"/>
      <c r="Y45" s="262"/>
    </row>
    <row r="46" spans="2:25" ht="16.5" customHeight="1" x14ac:dyDescent="0.25">
      <c r="B46" s="323"/>
      <c r="C46" s="324"/>
      <c r="D46" s="324"/>
      <c r="E46" s="325"/>
      <c r="F46" s="261"/>
      <c r="G46" s="262"/>
      <c r="H46" s="262"/>
      <c r="I46" s="262"/>
      <c r="J46" s="262"/>
      <c r="K46" s="263" t="s">
        <v>30</v>
      </c>
      <c r="L46" s="263"/>
      <c r="M46" s="263"/>
      <c r="N46" s="263" t="s">
        <v>31</v>
      </c>
      <c r="O46" s="263"/>
      <c r="P46" s="263"/>
      <c r="Q46" s="263" t="s">
        <v>32</v>
      </c>
      <c r="R46" s="263"/>
      <c r="S46" s="263"/>
      <c r="T46" s="263" t="s">
        <v>33</v>
      </c>
      <c r="U46" s="263"/>
      <c r="V46" s="263"/>
      <c r="W46" s="263" t="s">
        <v>34</v>
      </c>
      <c r="X46" s="263"/>
      <c r="Y46" s="263"/>
    </row>
    <row r="47" spans="2:25" ht="24.75" customHeight="1" x14ac:dyDescent="0.25">
      <c r="B47" s="323"/>
      <c r="C47" s="324"/>
      <c r="D47" s="324"/>
      <c r="E47" s="325"/>
      <c r="F47" s="258" t="s">
        <v>35</v>
      </c>
      <c r="G47" s="258"/>
      <c r="H47" s="258"/>
      <c r="I47" s="258"/>
      <c r="J47" s="259"/>
      <c r="K47" s="343" t="s">
        <v>36</v>
      </c>
      <c r="L47" s="344"/>
      <c r="M47" s="345"/>
      <c r="N47" s="343" t="s">
        <v>37</v>
      </c>
      <c r="O47" s="344"/>
      <c r="P47" s="345"/>
      <c r="Q47" s="343" t="s">
        <v>38</v>
      </c>
      <c r="R47" s="344"/>
      <c r="S47" s="345"/>
      <c r="T47" s="343" t="s">
        <v>39</v>
      </c>
      <c r="U47" s="344"/>
      <c r="V47" s="345"/>
      <c r="W47" s="343" t="s">
        <v>40</v>
      </c>
      <c r="X47" s="344"/>
      <c r="Y47" s="345"/>
    </row>
    <row r="48" spans="2:25" ht="87.75" customHeight="1" x14ac:dyDescent="0.25">
      <c r="B48" s="323"/>
      <c r="C48" s="324"/>
      <c r="D48" s="324"/>
      <c r="E48" s="325"/>
      <c r="F48" s="258" t="s">
        <v>41</v>
      </c>
      <c r="G48" s="258"/>
      <c r="H48" s="258"/>
      <c r="I48" s="258"/>
      <c r="J48" s="259"/>
      <c r="K48" s="340" t="s">
        <v>42</v>
      </c>
      <c r="L48" s="341"/>
      <c r="M48" s="342"/>
      <c r="N48" s="340" t="s">
        <v>43</v>
      </c>
      <c r="O48" s="341"/>
      <c r="P48" s="342"/>
      <c r="Q48" s="260" t="s">
        <v>44</v>
      </c>
      <c r="R48" s="260"/>
      <c r="S48" s="260"/>
      <c r="T48" s="260" t="s">
        <v>45</v>
      </c>
      <c r="U48" s="260"/>
      <c r="V48" s="260"/>
      <c r="W48" s="260" t="s">
        <v>46</v>
      </c>
      <c r="X48" s="260"/>
      <c r="Y48" s="260"/>
    </row>
    <row r="49" spans="2:25" ht="9.75" customHeight="1" x14ac:dyDescent="0.25">
      <c r="B49" s="323"/>
      <c r="C49" s="324"/>
      <c r="D49" s="324"/>
      <c r="E49" s="325"/>
      <c r="V49" s="9"/>
      <c r="W49" s="9"/>
      <c r="X49" s="9"/>
      <c r="Y49" s="10"/>
    </row>
    <row r="50" spans="2:25" ht="21.75" customHeight="1" x14ac:dyDescent="0.25">
      <c r="B50" s="323"/>
      <c r="C50" s="324"/>
      <c r="D50" s="324"/>
      <c r="E50" s="325"/>
      <c r="F50" s="316" t="s">
        <v>67</v>
      </c>
      <c r="G50" s="317"/>
      <c r="H50" s="317"/>
      <c r="I50" s="317"/>
      <c r="J50" s="317"/>
      <c r="K50" s="317"/>
      <c r="L50" s="317"/>
      <c r="M50" s="317"/>
      <c r="N50" s="317"/>
      <c r="O50" s="317"/>
      <c r="P50" s="317"/>
      <c r="Q50" s="317"/>
      <c r="R50" s="317"/>
      <c r="S50" s="317"/>
      <c r="T50" s="317"/>
      <c r="U50" s="317"/>
      <c r="V50" s="317"/>
      <c r="W50" s="317"/>
      <c r="X50" s="317"/>
      <c r="Y50" s="318"/>
    </row>
    <row r="51" spans="2:25" x14ac:dyDescent="0.25">
      <c r="B51" s="219" t="s">
        <v>68</v>
      </c>
      <c r="C51" s="220"/>
      <c r="D51" s="220"/>
      <c r="E51" s="220"/>
      <c r="F51" s="220"/>
      <c r="G51" s="220"/>
      <c r="H51" s="220"/>
      <c r="I51" s="220"/>
      <c r="J51" s="220"/>
      <c r="K51" s="220"/>
      <c r="L51" s="220"/>
      <c r="M51" s="220"/>
      <c r="N51" s="220"/>
      <c r="O51" s="220"/>
      <c r="P51" s="220"/>
      <c r="Q51" s="220"/>
      <c r="R51" s="220"/>
      <c r="S51" s="220"/>
      <c r="T51" s="220"/>
      <c r="U51" s="220"/>
      <c r="V51" s="220"/>
      <c r="W51" s="220"/>
      <c r="X51" s="220"/>
      <c r="Y51" s="221"/>
    </row>
    <row r="52" spans="2:25" x14ac:dyDescent="0.25">
      <c r="B52" s="223" t="s">
        <v>69</v>
      </c>
      <c r="C52" s="223"/>
      <c r="D52" s="223"/>
      <c r="E52" s="223"/>
      <c r="F52" s="319" t="s">
        <v>70</v>
      </c>
      <c r="G52" s="319"/>
      <c r="H52" s="319"/>
      <c r="I52" s="319"/>
      <c r="J52" s="319"/>
      <c r="K52" s="319"/>
      <c r="L52" s="319"/>
      <c r="M52" s="319"/>
      <c r="N52" s="319"/>
      <c r="O52" s="319"/>
      <c r="P52" s="319"/>
      <c r="Q52" s="319"/>
      <c r="R52" s="319"/>
      <c r="S52" s="319"/>
      <c r="T52" s="319"/>
      <c r="U52" s="319"/>
      <c r="V52" s="319"/>
      <c r="W52" s="319"/>
      <c r="X52" s="319"/>
      <c r="Y52" s="319"/>
    </row>
    <row r="53" spans="2:25" ht="30.75" customHeight="1" x14ac:dyDescent="0.25">
      <c r="B53" s="223" t="s">
        <v>71</v>
      </c>
      <c r="C53" s="223"/>
      <c r="D53" s="223"/>
      <c r="E53" s="223"/>
      <c r="F53" s="224" t="s">
        <v>72</v>
      </c>
      <c r="G53" s="224"/>
      <c r="H53" s="224"/>
      <c r="I53" s="224"/>
      <c r="J53" s="224"/>
      <c r="K53" s="224"/>
      <c r="L53" s="224"/>
      <c r="M53" s="224"/>
      <c r="N53" s="224"/>
      <c r="O53" s="224"/>
      <c r="P53" s="224"/>
      <c r="Q53" s="224"/>
      <c r="R53" s="224"/>
      <c r="S53" s="224"/>
      <c r="T53" s="224"/>
      <c r="U53" s="224"/>
      <c r="V53" s="224"/>
      <c r="W53" s="224"/>
      <c r="X53" s="224"/>
      <c r="Y53" s="224"/>
    </row>
    <row r="54" spans="2:25" ht="127.5" customHeight="1" x14ac:dyDescent="0.25">
      <c r="B54" s="217" t="s">
        <v>73</v>
      </c>
      <c r="C54" s="217"/>
      <c r="D54" s="217"/>
      <c r="E54" s="217"/>
      <c r="F54" s="224" t="s">
        <v>74</v>
      </c>
      <c r="G54" s="224"/>
      <c r="H54" s="224"/>
      <c r="I54" s="224"/>
      <c r="J54" s="224"/>
      <c r="K54" s="224"/>
      <c r="L54" s="224"/>
      <c r="M54" s="224"/>
      <c r="N54" s="224"/>
      <c r="O54" s="224"/>
      <c r="P54" s="224"/>
      <c r="Q54" s="224"/>
      <c r="R54" s="224"/>
      <c r="S54" s="224"/>
      <c r="T54" s="224"/>
      <c r="U54" s="224"/>
      <c r="V54" s="224"/>
      <c r="W54" s="224"/>
      <c r="X54" s="224"/>
      <c r="Y54" s="224"/>
    </row>
    <row r="55" spans="2:25" ht="138" customHeight="1" x14ac:dyDescent="0.25">
      <c r="B55" s="217" t="s">
        <v>75</v>
      </c>
      <c r="C55" s="223"/>
      <c r="D55" s="223"/>
      <c r="E55" s="223"/>
      <c r="F55" s="224" t="s">
        <v>76</v>
      </c>
      <c r="G55" s="224"/>
      <c r="H55" s="224"/>
      <c r="I55" s="224"/>
      <c r="J55" s="224"/>
      <c r="K55" s="224"/>
      <c r="L55" s="224"/>
      <c r="M55" s="224"/>
      <c r="N55" s="224"/>
      <c r="O55" s="224"/>
      <c r="P55" s="224"/>
      <c r="Q55" s="224"/>
      <c r="R55" s="224"/>
      <c r="S55" s="224"/>
      <c r="T55" s="224"/>
      <c r="U55" s="224"/>
      <c r="V55" s="224"/>
      <c r="W55" s="224"/>
      <c r="X55" s="224"/>
      <c r="Y55" s="224"/>
    </row>
    <row r="56" spans="2:25" ht="99" customHeight="1" x14ac:dyDescent="0.25">
      <c r="B56" s="217" t="s">
        <v>77</v>
      </c>
      <c r="C56" s="223"/>
      <c r="D56" s="223"/>
      <c r="E56" s="223"/>
      <c r="F56" s="224" t="s">
        <v>78</v>
      </c>
      <c r="G56" s="224"/>
      <c r="H56" s="224"/>
      <c r="I56" s="224"/>
      <c r="J56" s="224"/>
      <c r="K56" s="224"/>
      <c r="L56" s="224"/>
      <c r="M56" s="224"/>
      <c r="N56" s="224"/>
      <c r="O56" s="224"/>
      <c r="P56" s="224"/>
      <c r="Q56" s="224"/>
      <c r="R56" s="224"/>
      <c r="S56" s="224"/>
      <c r="T56" s="224"/>
      <c r="U56" s="224"/>
      <c r="V56" s="224"/>
      <c r="W56" s="224"/>
      <c r="X56" s="224"/>
      <c r="Y56" s="224"/>
    </row>
    <row r="57" spans="2:25" ht="20.25" customHeight="1" x14ac:dyDescent="0.25">
      <c r="B57" s="304" t="s">
        <v>79</v>
      </c>
      <c r="C57" s="305"/>
      <c r="D57" s="305"/>
      <c r="E57" s="306"/>
      <c r="F57" s="313" t="s">
        <v>80</v>
      </c>
      <c r="G57" s="314"/>
      <c r="H57" s="314"/>
      <c r="I57" s="314"/>
      <c r="J57" s="314"/>
      <c r="K57" s="314"/>
      <c r="L57" s="314"/>
      <c r="M57" s="314"/>
      <c r="N57" s="314"/>
      <c r="O57" s="314"/>
      <c r="P57" s="314"/>
      <c r="Q57" s="314"/>
      <c r="R57" s="314"/>
      <c r="S57" s="314"/>
      <c r="T57" s="314"/>
      <c r="U57" s="314"/>
      <c r="V57" s="314"/>
      <c r="W57" s="314"/>
      <c r="X57" s="314"/>
      <c r="Y57" s="315"/>
    </row>
    <row r="58" spans="2:25" ht="59.25" customHeight="1" x14ac:dyDescent="0.25">
      <c r="B58" s="307"/>
      <c r="C58" s="308"/>
      <c r="D58" s="308"/>
      <c r="E58" s="309"/>
      <c r="F58" s="299" t="s">
        <v>81</v>
      </c>
      <c r="G58" s="300"/>
      <c r="H58" s="300"/>
      <c r="I58" s="300"/>
      <c r="J58" s="300"/>
      <c r="K58" s="300"/>
      <c r="L58" s="300"/>
      <c r="M58" s="300"/>
      <c r="N58" s="300"/>
      <c r="O58" s="300"/>
      <c r="P58" s="300"/>
      <c r="Q58" s="300"/>
      <c r="R58" s="300"/>
      <c r="S58" s="300"/>
      <c r="T58" s="300"/>
      <c r="U58" s="300"/>
      <c r="V58" s="300"/>
      <c r="W58" s="300"/>
      <c r="X58" s="300"/>
      <c r="Y58" s="301"/>
    </row>
    <row r="59" spans="2:25" ht="36" customHeight="1" x14ac:dyDescent="0.25">
      <c r="B59" s="307"/>
      <c r="C59" s="308"/>
      <c r="D59" s="308"/>
      <c r="E59" s="309"/>
      <c r="F59" s="299" t="s">
        <v>82</v>
      </c>
      <c r="G59" s="300"/>
      <c r="H59" s="300"/>
      <c r="I59" s="300"/>
      <c r="J59" s="300"/>
      <c r="K59" s="300"/>
      <c r="L59" s="300"/>
      <c r="M59" s="300"/>
      <c r="N59" s="300"/>
      <c r="O59" s="300"/>
      <c r="P59" s="300"/>
      <c r="Q59" s="300"/>
      <c r="R59" s="300"/>
      <c r="S59" s="300"/>
      <c r="T59" s="300"/>
      <c r="U59" s="300"/>
      <c r="V59" s="300"/>
      <c r="W59" s="300"/>
      <c r="X59" s="300"/>
      <c r="Y59" s="301"/>
    </row>
    <row r="60" spans="2:25" ht="128.25" customHeight="1" x14ac:dyDescent="0.25">
      <c r="B60" s="307"/>
      <c r="C60" s="308"/>
      <c r="D60" s="308"/>
      <c r="E60" s="309"/>
      <c r="F60" s="299" t="s">
        <v>83</v>
      </c>
      <c r="G60" s="300"/>
      <c r="H60" s="300"/>
      <c r="I60" s="300"/>
      <c r="J60" s="300"/>
      <c r="K60" s="300"/>
      <c r="L60" s="300"/>
      <c r="M60" s="300"/>
      <c r="N60" s="300"/>
      <c r="O60" s="300"/>
      <c r="P60" s="300"/>
      <c r="Q60" s="300"/>
      <c r="R60" s="300"/>
      <c r="S60" s="300"/>
      <c r="T60" s="300"/>
      <c r="U60" s="300"/>
      <c r="V60" s="300"/>
      <c r="W60" s="300"/>
      <c r="X60" s="300"/>
      <c r="Y60" s="301"/>
    </row>
    <row r="61" spans="2:25" ht="76.5" customHeight="1" x14ac:dyDescent="0.25">
      <c r="B61" s="307"/>
      <c r="C61" s="308"/>
      <c r="D61" s="308"/>
      <c r="E61" s="309"/>
      <c r="F61" s="299" t="s">
        <v>84</v>
      </c>
      <c r="G61" s="300"/>
      <c r="H61" s="300"/>
      <c r="I61" s="300"/>
      <c r="J61" s="300"/>
      <c r="K61" s="300"/>
      <c r="L61" s="300"/>
      <c r="M61" s="300"/>
      <c r="N61" s="300"/>
      <c r="O61" s="300"/>
      <c r="P61" s="300"/>
      <c r="Q61" s="300"/>
      <c r="R61" s="300"/>
      <c r="S61" s="300"/>
      <c r="T61" s="300"/>
      <c r="U61" s="300"/>
      <c r="V61" s="300"/>
      <c r="W61" s="300"/>
      <c r="X61" s="300"/>
      <c r="Y61" s="301"/>
    </row>
    <row r="62" spans="2:25" ht="64.5" customHeight="1" x14ac:dyDescent="0.25">
      <c r="B62" s="307"/>
      <c r="C62" s="308"/>
      <c r="D62" s="308"/>
      <c r="E62" s="309"/>
      <c r="F62" s="299" t="s">
        <v>85</v>
      </c>
      <c r="G62" s="300"/>
      <c r="H62" s="300"/>
      <c r="I62" s="300"/>
      <c r="J62" s="300"/>
      <c r="K62" s="300"/>
      <c r="L62" s="300"/>
      <c r="M62" s="300"/>
      <c r="N62" s="300"/>
      <c r="O62" s="300"/>
      <c r="P62" s="300"/>
      <c r="Q62" s="300"/>
      <c r="R62" s="300"/>
      <c r="S62" s="300"/>
      <c r="T62" s="300"/>
      <c r="U62" s="300"/>
      <c r="V62" s="300"/>
      <c r="W62" s="300"/>
      <c r="X62" s="300"/>
      <c r="Y62" s="301"/>
    </row>
    <row r="63" spans="2:25" ht="63.75" customHeight="1" x14ac:dyDescent="0.25">
      <c r="B63" s="307"/>
      <c r="C63" s="308"/>
      <c r="D63" s="308"/>
      <c r="E63" s="309"/>
      <c r="F63" s="299" t="s">
        <v>86</v>
      </c>
      <c r="G63" s="300"/>
      <c r="H63" s="300"/>
      <c r="I63" s="300"/>
      <c r="J63" s="300"/>
      <c r="K63" s="300"/>
      <c r="L63" s="300"/>
      <c r="M63" s="300"/>
      <c r="N63" s="300"/>
      <c r="O63" s="300"/>
      <c r="P63" s="300"/>
      <c r="Q63" s="300"/>
      <c r="R63" s="300"/>
      <c r="S63" s="300"/>
      <c r="T63" s="300"/>
      <c r="U63" s="300"/>
      <c r="V63" s="300"/>
      <c r="W63" s="300"/>
      <c r="X63" s="300"/>
      <c r="Y63" s="301"/>
    </row>
    <row r="64" spans="2:25" ht="141" customHeight="1" x14ac:dyDescent="0.25">
      <c r="B64" s="307"/>
      <c r="C64" s="308"/>
      <c r="D64" s="308"/>
      <c r="E64" s="309"/>
      <c r="F64" s="299" t="s">
        <v>87</v>
      </c>
      <c r="G64" s="300"/>
      <c r="H64" s="300"/>
      <c r="I64" s="300"/>
      <c r="J64" s="300"/>
      <c r="K64" s="300"/>
      <c r="L64" s="300"/>
      <c r="M64" s="300"/>
      <c r="N64" s="300"/>
      <c r="O64" s="300"/>
      <c r="P64" s="300"/>
      <c r="Q64" s="300"/>
      <c r="R64" s="300"/>
      <c r="S64" s="300"/>
      <c r="T64" s="300"/>
      <c r="U64" s="300"/>
      <c r="V64" s="300"/>
      <c r="W64" s="300"/>
      <c r="X64" s="300"/>
      <c r="Y64" s="301"/>
    </row>
    <row r="65" spans="2:25" ht="54.75" customHeight="1" x14ac:dyDescent="0.25">
      <c r="B65" s="307"/>
      <c r="C65" s="308"/>
      <c r="D65" s="308"/>
      <c r="E65" s="309"/>
      <c r="F65" s="299" t="s">
        <v>88</v>
      </c>
      <c r="G65" s="300"/>
      <c r="H65" s="300"/>
      <c r="I65" s="300"/>
      <c r="J65" s="300"/>
      <c r="K65" s="300"/>
      <c r="L65" s="300"/>
      <c r="M65" s="300"/>
      <c r="N65" s="300"/>
      <c r="O65" s="300"/>
      <c r="P65" s="300"/>
      <c r="Q65" s="300"/>
      <c r="R65" s="300"/>
      <c r="S65" s="300"/>
      <c r="T65" s="300"/>
      <c r="U65" s="300"/>
      <c r="V65" s="300"/>
      <c r="W65" s="300"/>
      <c r="X65" s="300"/>
      <c r="Y65" s="301"/>
    </row>
    <row r="66" spans="2:25" ht="126.75" customHeight="1" x14ac:dyDescent="0.25">
      <c r="B66" s="307"/>
      <c r="C66" s="308"/>
      <c r="D66" s="308"/>
      <c r="E66" s="309"/>
      <c r="F66" s="299" t="s">
        <v>89</v>
      </c>
      <c r="G66" s="300"/>
      <c r="H66" s="300"/>
      <c r="I66" s="300"/>
      <c r="J66" s="300"/>
      <c r="K66" s="300"/>
      <c r="L66" s="300"/>
      <c r="M66" s="300"/>
      <c r="N66" s="300"/>
      <c r="O66" s="300"/>
      <c r="P66" s="300"/>
      <c r="Q66" s="300"/>
      <c r="R66" s="300"/>
      <c r="S66" s="300"/>
      <c r="T66" s="300"/>
      <c r="U66" s="300"/>
      <c r="V66" s="300"/>
      <c r="W66" s="300"/>
      <c r="X66" s="300"/>
      <c r="Y66" s="301"/>
    </row>
    <row r="67" spans="2:25" ht="39.75" customHeight="1" x14ac:dyDescent="0.25">
      <c r="B67" s="307"/>
      <c r="C67" s="308"/>
      <c r="D67" s="308"/>
      <c r="E67" s="309"/>
      <c r="F67" s="299" t="s">
        <v>90</v>
      </c>
      <c r="G67" s="300"/>
      <c r="H67" s="300"/>
      <c r="I67" s="300"/>
      <c r="J67" s="300"/>
      <c r="K67" s="300"/>
      <c r="L67" s="300"/>
      <c r="M67" s="300"/>
      <c r="N67" s="300"/>
      <c r="O67" s="300"/>
      <c r="P67" s="300"/>
      <c r="Q67" s="300"/>
      <c r="R67" s="300"/>
      <c r="S67" s="300"/>
      <c r="T67" s="300"/>
      <c r="U67" s="300"/>
      <c r="V67" s="300"/>
      <c r="W67" s="300"/>
      <c r="X67" s="300"/>
      <c r="Y67" s="301"/>
    </row>
    <row r="68" spans="2:25" ht="39" customHeight="1" x14ac:dyDescent="0.25">
      <c r="B68" s="310"/>
      <c r="C68" s="311"/>
      <c r="D68" s="311"/>
      <c r="E68" s="312"/>
      <c r="F68" s="245" t="s">
        <v>91</v>
      </c>
      <c r="G68" s="246"/>
      <c r="H68" s="246"/>
      <c r="I68" s="246"/>
      <c r="J68" s="246"/>
      <c r="K68" s="246"/>
      <c r="L68" s="246"/>
      <c r="M68" s="246"/>
      <c r="N68" s="246"/>
      <c r="O68" s="246"/>
      <c r="P68" s="246"/>
      <c r="Q68" s="246"/>
      <c r="R68" s="246"/>
      <c r="S68" s="246"/>
      <c r="T68" s="246"/>
      <c r="U68" s="246"/>
      <c r="V68" s="246"/>
      <c r="W68" s="246"/>
      <c r="X68" s="246"/>
      <c r="Y68" s="247"/>
    </row>
    <row r="69" spans="2:25" ht="24" customHeight="1" x14ac:dyDescent="0.25">
      <c r="B69" s="219" t="s">
        <v>92</v>
      </c>
      <c r="C69" s="220"/>
      <c r="D69" s="220"/>
      <c r="E69" s="220"/>
      <c r="F69" s="220"/>
      <c r="G69" s="220"/>
      <c r="H69" s="220"/>
      <c r="I69" s="220"/>
      <c r="J69" s="220"/>
      <c r="K69" s="220"/>
      <c r="L69" s="220"/>
      <c r="M69" s="220"/>
      <c r="N69" s="220"/>
      <c r="O69" s="220"/>
      <c r="P69" s="220"/>
      <c r="Q69" s="220"/>
      <c r="R69" s="220"/>
      <c r="S69" s="220"/>
      <c r="T69" s="220"/>
      <c r="U69" s="220"/>
      <c r="V69" s="220"/>
      <c r="W69" s="220"/>
      <c r="X69" s="220"/>
      <c r="Y69" s="221"/>
    </row>
    <row r="70" spans="2:25" ht="48.75" customHeight="1" x14ac:dyDescent="0.25">
      <c r="B70" s="302" t="s">
        <v>93</v>
      </c>
      <c r="C70" s="302"/>
      <c r="D70" s="302"/>
      <c r="E70" s="302"/>
      <c r="F70" s="239" t="s">
        <v>605</v>
      </c>
      <c r="G70" s="240"/>
      <c r="H70" s="240"/>
      <c r="I70" s="240"/>
      <c r="J70" s="240"/>
      <c r="K70" s="240"/>
      <c r="L70" s="240"/>
      <c r="M70" s="240"/>
      <c r="N70" s="240"/>
      <c r="O70" s="240"/>
      <c r="P70" s="240"/>
      <c r="Q70" s="240"/>
      <c r="R70" s="240"/>
      <c r="S70" s="240"/>
      <c r="T70" s="240"/>
      <c r="U70" s="240"/>
      <c r="V70" s="240"/>
      <c r="W70" s="240"/>
      <c r="X70" s="240"/>
      <c r="Y70" s="241"/>
    </row>
    <row r="71" spans="2:25" ht="19.5" customHeight="1" x14ac:dyDescent="0.25">
      <c r="B71" s="302"/>
      <c r="C71" s="302"/>
      <c r="D71" s="302"/>
      <c r="E71" s="302"/>
      <c r="F71" s="11"/>
      <c r="G71" s="12"/>
      <c r="H71" s="268" t="s">
        <v>94</v>
      </c>
      <c r="I71" s="268"/>
      <c r="J71" s="268"/>
      <c r="K71" s="268"/>
      <c r="L71" s="268"/>
      <c r="M71" s="268"/>
      <c r="N71" s="268"/>
      <c r="O71" s="268"/>
      <c r="P71" s="268"/>
      <c r="Q71" s="268"/>
      <c r="R71" s="268"/>
      <c r="S71" s="268"/>
      <c r="T71" s="268"/>
      <c r="U71" s="268"/>
      <c r="V71" s="268"/>
      <c r="W71" s="268"/>
      <c r="X71" s="12"/>
      <c r="Y71" s="13"/>
    </row>
    <row r="72" spans="2:25" ht="21" customHeight="1" x14ac:dyDescent="0.25">
      <c r="B72" s="302"/>
      <c r="C72" s="302"/>
      <c r="D72" s="302"/>
      <c r="E72" s="302"/>
      <c r="F72" s="11"/>
      <c r="G72" s="12"/>
      <c r="H72" s="303" t="s">
        <v>13</v>
      </c>
      <c r="I72" s="303"/>
      <c r="J72" s="303" t="s">
        <v>14</v>
      </c>
      <c r="K72" s="303"/>
      <c r="L72" s="303"/>
      <c r="M72" s="303"/>
      <c r="N72" s="303" t="s">
        <v>95</v>
      </c>
      <c r="O72" s="303"/>
      <c r="P72" s="303"/>
      <c r="Q72" s="303"/>
      <c r="R72" s="303"/>
      <c r="S72" s="303"/>
      <c r="T72" s="303"/>
      <c r="U72" s="303"/>
      <c r="V72" s="303"/>
      <c r="W72" s="303"/>
      <c r="Y72" s="4"/>
    </row>
    <row r="73" spans="2:25" ht="15" customHeight="1" x14ac:dyDescent="0.25">
      <c r="B73" s="302"/>
      <c r="C73" s="302"/>
      <c r="D73" s="302"/>
      <c r="E73" s="302"/>
      <c r="F73" s="11"/>
      <c r="G73" s="12"/>
      <c r="H73" s="296">
        <v>5</v>
      </c>
      <c r="I73" s="296"/>
      <c r="J73" s="297" t="s">
        <v>16</v>
      </c>
      <c r="K73" s="297"/>
      <c r="L73" s="297"/>
      <c r="M73" s="297"/>
      <c r="N73" s="297" t="s">
        <v>96</v>
      </c>
      <c r="O73" s="297"/>
      <c r="P73" s="297"/>
      <c r="Q73" s="297"/>
      <c r="R73" s="297"/>
      <c r="S73" s="297"/>
      <c r="T73" s="297"/>
      <c r="U73" s="297"/>
      <c r="V73" s="297"/>
      <c r="W73" s="297"/>
      <c r="Y73" s="4"/>
    </row>
    <row r="74" spans="2:25" ht="15" customHeight="1" x14ac:dyDescent="0.25">
      <c r="B74" s="302"/>
      <c r="C74" s="302"/>
      <c r="D74" s="302"/>
      <c r="E74" s="302"/>
      <c r="F74" s="11"/>
      <c r="G74" s="12"/>
      <c r="H74" s="296">
        <v>4</v>
      </c>
      <c r="I74" s="296"/>
      <c r="J74" s="295" t="s">
        <v>18</v>
      </c>
      <c r="K74" s="295"/>
      <c r="L74" s="295"/>
      <c r="M74" s="295"/>
      <c r="N74" s="295" t="s">
        <v>97</v>
      </c>
      <c r="O74" s="295"/>
      <c r="P74" s="295"/>
      <c r="Q74" s="295"/>
      <c r="R74" s="295"/>
      <c r="S74" s="295"/>
      <c r="T74" s="295"/>
      <c r="U74" s="295"/>
      <c r="V74" s="295"/>
      <c r="W74" s="295"/>
      <c r="Y74" s="4"/>
    </row>
    <row r="75" spans="2:25" ht="15" customHeight="1" x14ac:dyDescent="0.25">
      <c r="B75" s="302"/>
      <c r="C75" s="302"/>
      <c r="D75" s="302"/>
      <c r="E75" s="302"/>
      <c r="F75" s="11"/>
      <c r="G75" s="12"/>
      <c r="H75" s="296">
        <v>3</v>
      </c>
      <c r="I75" s="296"/>
      <c r="J75" s="297" t="s">
        <v>20</v>
      </c>
      <c r="K75" s="297"/>
      <c r="L75" s="297"/>
      <c r="M75" s="297"/>
      <c r="N75" s="297" t="s">
        <v>98</v>
      </c>
      <c r="O75" s="297"/>
      <c r="P75" s="297"/>
      <c r="Q75" s="297"/>
      <c r="R75" s="297"/>
      <c r="S75" s="297"/>
      <c r="T75" s="297"/>
      <c r="U75" s="297"/>
      <c r="V75" s="297"/>
      <c r="W75" s="297"/>
      <c r="Y75" s="4"/>
    </row>
    <row r="76" spans="2:25" ht="15" customHeight="1" x14ac:dyDescent="0.25">
      <c r="B76" s="302"/>
      <c r="C76" s="302"/>
      <c r="D76" s="302"/>
      <c r="E76" s="302"/>
      <c r="F76" s="11"/>
      <c r="G76" s="12"/>
      <c r="H76" s="296">
        <v>2</v>
      </c>
      <c r="I76" s="296"/>
      <c r="J76" s="295" t="s">
        <v>22</v>
      </c>
      <c r="K76" s="295"/>
      <c r="L76" s="295"/>
      <c r="M76" s="295"/>
      <c r="N76" s="295" t="s">
        <v>99</v>
      </c>
      <c r="O76" s="295"/>
      <c r="P76" s="295"/>
      <c r="Q76" s="295"/>
      <c r="R76" s="295"/>
      <c r="S76" s="295"/>
      <c r="T76" s="295"/>
      <c r="U76" s="295"/>
      <c r="V76" s="295"/>
      <c r="W76" s="295"/>
      <c r="Y76" s="4"/>
    </row>
    <row r="77" spans="2:25" x14ac:dyDescent="0.25">
      <c r="B77" s="302"/>
      <c r="C77" s="302"/>
      <c r="D77" s="302"/>
      <c r="E77" s="302"/>
      <c r="F77" s="11"/>
      <c r="G77" s="12"/>
      <c r="H77" s="296">
        <v>1</v>
      </c>
      <c r="I77" s="296"/>
      <c r="J77" s="297" t="s">
        <v>24</v>
      </c>
      <c r="K77" s="297"/>
      <c r="L77" s="297"/>
      <c r="M77" s="297"/>
      <c r="N77" s="298" t="s">
        <v>100</v>
      </c>
      <c r="O77" s="297"/>
      <c r="P77" s="297"/>
      <c r="Q77" s="297"/>
      <c r="R77" s="297"/>
      <c r="S77" s="297"/>
      <c r="T77" s="297"/>
      <c r="U77" s="297"/>
      <c r="V77" s="297"/>
      <c r="W77" s="297"/>
      <c r="Y77" s="4"/>
    </row>
    <row r="78" spans="2:25" ht="15" customHeight="1" x14ac:dyDescent="0.25">
      <c r="B78" s="302"/>
      <c r="C78" s="302"/>
      <c r="D78" s="302"/>
      <c r="E78" s="302"/>
      <c r="F78" s="14"/>
      <c r="G78" s="15"/>
      <c r="H78" s="15"/>
      <c r="I78" s="15"/>
      <c r="J78" s="15"/>
      <c r="K78" s="15"/>
      <c r="L78" s="15"/>
      <c r="M78" s="15"/>
      <c r="N78" s="15"/>
      <c r="O78" s="15"/>
      <c r="P78" s="15"/>
      <c r="Q78" s="15"/>
      <c r="R78" s="15"/>
      <c r="S78" s="15"/>
      <c r="T78" s="15"/>
      <c r="U78" s="15"/>
      <c r="V78" s="15"/>
      <c r="W78" s="15"/>
      <c r="X78" s="15"/>
      <c r="Y78" s="16"/>
    </row>
    <row r="79" spans="2:25" ht="259.5" customHeight="1" x14ac:dyDescent="0.25">
      <c r="B79" s="286" t="s">
        <v>101</v>
      </c>
      <c r="C79" s="287"/>
      <c r="D79" s="287"/>
      <c r="E79" s="288"/>
      <c r="F79" s="240" t="s">
        <v>102</v>
      </c>
      <c r="G79" s="240"/>
      <c r="H79" s="240"/>
      <c r="I79" s="240"/>
      <c r="J79" s="240"/>
      <c r="K79" s="240"/>
      <c r="L79" s="240"/>
      <c r="M79" s="240"/>
      <c r="N79" s="240"/>
      <c r="O79" s="240"/>
      <c r="P79" s="240"/>
      <c r="Q79" s="240"/>
      <c r="R79" s="240"/>
      <c r="S79" s="240"/>
      <c r="T79" s="240"/>
      <c r="U79" s="240"/>
      <c r="V79" s="240"/>
      <c r="W79" s="240"/>
      <c r="X79" s="240"/>
      <c r="Y79" s="241"/>
    </row>
    <row r="80" spans="2:25" ht="187.5" customHeight="1" x14ac:dyDescent="0.25">
      <c r="B80" s="286"/>
      <c r="C80" s="287"/>
      <c r="D80" s="287"/>
      <c r="E80" s="288"/>
      <c r="F80" s="242" t="s">
        <v>103</v>
      </c>
      <c r="G80" s="243"/>
      <c r="H80" s="243"/>
      <c r="I80" s="243"/>
      <c r="J80" s="243"/>
      <c r="K80" s="243"/>
      <c r="L80" s="243"/>
      <c r="M80" s="243"/>
      <c r="N80" s="243"/>
      <c r="O80" s="243"/>
      <c r="P80" s="243"/>
      <c r="Q80" s="243"/>
      <c r="R80" s="243"/>
      <c r="S80" s="243"/>
      <c r="T80" s="243"/>
      <c r="U80" s="243"/>
      <c r="V80" s="243"/>
      <c r="W80" s="243"/>
      <c r="X80" s="243"/>
      <c r="Y80" s="244"/>
    </row>
    <row r="81" spans="2:25" ht="35.25" customHeight="1" x14ac:dyDescent="0.25">
      <c r="B81" s="286"/>
      <c r="C81" s="287"/>
      <c r="D81" s="287"/>
      <c r="E81" s="288"/>
      <c r="F81" s="242" t="s">
        <v>104</v>
      </c>
      <c r="G81" s="243"/>
      <c r="H81" s="243"/>
      <c r="I81" s="243"/>
      <c r="J81" s="243"/>
      <c r="K81" s="243"/>
      <c r="L81" s="243"/>
      <c r="M81" s="243"/>
      <c r="N81" s="243"/>
      <c r="O81" s="243"/>
      <c r="P81" s="243"/>
      <c r="Q81" s="243"/>
      <c r="R81" s="243"/>
      <c r="S81" s="243"/>
      <c r="T81" s="243"/>
      <c r="U81" s="243"/>
      <c r="V81" s="243"/>
      <c r="W81" s="243"/>
      <c r="X81" s="243"/>
      <c r="Y81" s="244"/>
    </row>
    <row r="82" spans="2:25" ht="18.75" customHeight="1" x14ac:dyDescent="0.25">
      <c r="B82" s="286"/>
      <c r="C82" s="287"/>
      <c r="D82" s="287"/>
      <c r="E82" s="288"/>
      <c r="F82" s="268" t="s">
        <v>105</v>
      </c>
      <c r="G82" s="268"/>
      <c r="H82" s="268"/>
      <c r="I82" s="268"/>
      <c r="J82" s="268"/>
      <c r="K82" s="268"/>
      <c r="L82" s="268"/>
      <c r="M82" s="268"/>
      <c r="N82" s="268"/>
      <c r="O82" s="268"/>
      <c r="P82" s="268"/>
      <c r="Q82" s="268"/>
      <c r="R82" s="268"/>
      <c r="S82" s="268"/>
      <c r="T82" s="268"/>
      <c r="U82" s="268"/>
      <c r="V82" s="268"/>
      <c r="W82" s="268"/>
      <c r="X82" s="268"/>
      <c r="Y82" s="292"/>
    </row>
    <row r="83" spans="2:25" ht="30.75" customHeight="1" x14ac:dyDescent="0.25">
      <c r="B83" s="286"/>
      <c r="C83" s="287"/>
      <c r="D83" s="287"/>
      <c r="E83" s="288"/>
      <c r="F83" s="293" t="s">
        <v>49</v>
      </c>
      <c r="G83" s="17" t="s">
        <v>34</v>
      </c>
      <c r="H83" s="272" t="s">
        <v>106</v>
      </c>
      <c r="I83" s="272"/>
      <c r="J83" s="272"/>
      <c r="K83" s="273" t="s">
        <v>107</v>
      </c>
      <c r="L83" s="273"/>
      <c r="M83" s="273"/>
      <c r="N83" s="274" t="s">
        <v>108</v>
      </c>
      <c r="O83" s="274"/>
      <c r="P83" s="274"/>
      <c r="Q83" s="294" t="s">
        <v>109</v>
      </c>
      <c r="R83" s="294"/>
      <c r="S83" s="294"/>
      <c r="T83" s="281" t="s">
        <v>110</v>
      </c>
      <c r="U83" s="281"/>
      <c r="V83" s="281"/>
      <c r="W83" s="281" t="s">
        <v>111</v>
      </c>
      <c r="X83" s="281"/>
      <c r="Y83" s="281"/>
    </row>
    <row r="84" spans="2:25" ht="30.75" customHeight="1" x14ac:dyDescent="0.25">
      <c r="B84" s="286"/>
      <c r="C84" s="287"/>
      <c r="D84" s="287"/>
      <c r="E84" s="288"/>
      <c r="F84" s="293"/>
      <c r="G84" s="17" t="s">
        <v>112</v>
      </c>
      <c r="H84" s="272" t="s">
        <v>97</v>
      </c>
      <c r="I84" s="272"/>
      <c r="J84" s="272"/>
      <c r="K84" s="273" t="s">
        <v>113</v>
      </c>
      <c r="L84" s="273"/>
      <c r="M84" s="273"/>
      <c r="N84" s="274" t="s">
        <v>114</v>
      </c>
      <c r="O84" s="274"/>
      <c r="P84" s="274"/>
      <c r="Q84" s="294" t="s">
        <v>115</v>
      </c>
      <c r="R84" s="294"/>
      <c r="S84" s="294"/>
      <c r="T84" s="278" t="s">
        <v>116</v>
      </c>
      <c r="U84" s="279"/>
      <c r="V84" s="280"/>
      <c r="W84" s="281" t="s">
        <v>110</v>
      </c>
      <c r="X84" s="281"/>
      <c r="Y84" s="281"/>
    </row>
    <row r="85" spans="2:25" ht="30.75" customHeight="1" x14ac:dyDescent="0.25">
      <c r="B85" s="286"/>
      <c r="C85" s="287"/>
      <c r="D85" s="287"/>
      <c r="E85" s="288"/>
      <c r="F85" s="293"/>
      <c r="G85" s="17" t="s">
        <v>117</v>
      </c>
      <c r="H85" s="272" t="s">
        <v>98</v>
      </c>
      <c r="I85" s="272"/>
      <c r="J85" s="272"/>
      <c r="K85" s="273" t="s">
        <v>118</v>
      </c>
      <c r="L85" s="273"/>
      <c r="M85" s="273"/>
      <c r="N85" s="274" t="s">
        <v>119</v>
      </c>
      <c r="O85" s="274"/>
      <c r="P85" s="274"/>
      <c r="Q85" s="275" t="s">
        <v>120</v>
      </c>
      <c r="R85" s="276"/>
      <c r="S85" s="277"/>
      <c r="T85" s="278" t="s">
        <v>115</v>
      </c>
      <c r="U85" s="279"/>
      <c r="V85" s="280"/>
      <c r="W85" s="281" t="s">
        <v>121</v>
      </c>
      <c r="X85" s="281"/>
      <c r="Y85" s="281"/>
    </row>
    <row r="86" spans="2:25" ht="30.75" customHeight="1" x14ac:dyDescent="0.25">
      <c r="B86" s="286"/>
      <c r="C86" s="287"/>
      <c r="D86" s="287"/>
      <c r="E86" s="288"/>
      <c r="F86" s="293"/>
      <c r="G86" s="17" t="s">
        <v>122</v>
      </c>
      <c r="H86" s="272" t="s">
        <v>99</v>
      </c>
      <c r="I86" s="272"/>
      <c r="J86" s="272"/>
      <c r="K86" s="273" t="s">
        <v>123</v>
      </c>
      <c r="L86" s="273"/>
      <c r="M86" s="273"/>
      <c r="N86" s="273" t="s">
        <v>113</v>
      </c>
      <c r="O86" s="273"/>
      <c r="P86" s="273"/>
      <c r="Q86" s="275" t="s">
        <v>119</v>
      </c>
      <c r="R86" s="276"/>
      <c r="S86" s="277"/>
      <c r="T86" s="278" t="s">
        <v>124</v>
      </c>
      <c r="U86" s="279"/>
      <c r="V86" s="280"/>
      <c r="W86" s="281" t="s">
        <v>125</v>
      </c>
      <c r="X86" s="281"/>
      <c r="Y86" s="281"/>
    </row>
    <row r="87" spans="2:25" ht="30.75" customHeight="1" x14ac:dyDescent="0.25">
      <c r="B87" s="286"/>
      <c r="C87" s="287"/>
      <c r="D87" s="287"/>
      <c r="E87" s="288"/>
      <c r="F87" s="293"/>
      <c r="G87" s="17" t="s">
        <v>126</v>
      </c>
      <c r="H87" s="272" t="s">
        <v>100</v>
      </c>
      <c r="I87" s="272"/>
      <c r="J87" s="272"/>
      <c r="K87" s="273" t="s">
        <v>127</v>
      </c>
      <c r="L87" s="273"/>
      <c r="M87" s="273"/>
      <c r="N87" s="273" t="s">
        <v>123</v>
      </c>
      <c r="O87" s="273"/>
      <c r="P87" s="273"/>
      <c r="Q87" s="275" t="s">
        <v>128</v>
      </c>
      <c r="R87" s="276"/>
      <c r="S87" s="277"/>
      <c r="T87" s="278" t="s">
        <v>129</v>
      </c>
      <c r="U87" s="279"/>
      <c r="V87" s="280"/>
      <c r="W87" s="281" t="s">
        <v>130</v>
      </c>
      <c r="X87" s="281"/>
      <c r="Y87" s="281"/>
    </row>
    <row r="88" spans="2:25" ht="17.25" customHeight="1" x14ac:dyDescent="0.25">
      <c r="B88" s="286"/>
      <c r="C88" s="287"/>
      <c r="D88" s="287"/>
      <c r="E88" s="288"/>
      <c r="F88" s="282" t="s">
        <v>131</v>
      </c>
      <c r="G88" s="283"/>
      <c r="H88" s="283"/>
      <c r="I88" s="283"/>
      <c r="J88" s="283"/>
      <c r="K88" s="284" t="s">
        <v>66</v>
      </c>
      <c r="L88" s="284"/>
      <c r="M88" s="284"/>
      <c r="N88" s="284"/>
      <c r="O88" s="284"/>
      <c r="P88" s="284"/>
      <c r="Q88" s="284"/>
      <c r="R88" s="284"/>
      <c r="S88" s="284"/>
      <c r="T88" s="284"/>
      <c r="U88" s="284"/>
      <c r="V88" s="284"/>
      <c r="W88" s="284"/>
      <c r="X88" s="284"/>
      <c r="Y88" s="284"/>
    </row>
    <row r="89" spans="2:25" ht="17.25" customHeight="1" x14ac:dyDescent="0.25">
      <c r="B89" s="286"/>
      <c r="C89" s="287"/>
      <c r="D89" s="287"/>
      <c r="E89" s="288"/>
      <c r="F89" s="282"/>
      <c r="G89" s="283"/>
      <c r="H89" s="283"/>
      <c r="I89" s="283"/>
      <c r="J89" s="283"/>
      <c r="K89" s="285" t="s">
        <v>132</v>
      </c>
      <c r="L89" s="285"/>
      <c r="M89" s="285"/>
      <c r="N89" s="285" t="s">
        <v>133</v>
      </c>
      <c r="O89" s="285"/>
      <c r="P89" s="285"/>
      <c r="Q89" s="285" t="s">
        <v>134</v>
      </c>
      <c r="R89" s="285"/>
      <c r="S89" s="285"/>
      <c r="T89" s="285" t="s">
        <v>135</v>
      </c>
      <c r="U89" s="285"/>
      <c r="V89" s="285"/>
      <c r="W89" s="285" t="s">
        <v>136</v>
      </c>
      <c r="X89" s="285"/>
      <c r="Y89" s="285"/>
    </row>
    <row r="90" spans="2:25" ht="45" customHeight="1" x14ac:dyDescent="0.25">
      <c r="B90" s="286"/>
      <c r="C90" s="287"/>
      <c r="D90" s="287"/>
      <c r="E90" s="288"/>
      <c r="F90" s="258" t="s">
        <v>137</v>
      </c>
      <c r="G90" s="258"/>
      <c r="H90" s="258"/>
      <c r="I90" s="258"/>
      <c r="J90" s="259"/>
      <c r="K90" s="260" t="s">
        <v>138</v>
      </c>
      <c r="L90" s="260"/>
      <c r="M90" s="260"/>
      <c r="N90" s="260" t="s">
        <v>139</v>
      </c>
      <c r="O90" s="260"/>
      <c r="P90" s="260"/>
      <c r="Q90" s="260" t="s">
        <v>140</v>
      </c>
      <c r="R90" s="260"/>
      <c r="S90" s="260"/>
      <c r="T90" s="260" t="s">
        <v>141</v>
      </c>
      <c r="U90" s="260"/>
      <c r="V90" s="260"/>
      <c r="W90" s="260" t="s">
        <v>142</v>
      </c>
      <c r="X90" s="260"/>
      <c r="Y90" s="260"/>
    </row>
    <row r="91" spans="2:25" ht="50.25" customHeight="1" x14ac:dyDescent="0.25">
      <c r="B91" s="286"/>
      <c r="C91" s="287"/>
      <c r="D91" s="287"/>
      <c r="E91" s="288"/>
      <c r="F91" s="271" t="s">
        <v>143</v>
      </c>
      <c r="G91" s="258"/>
      <c r="H91" s="258"/>
      <c r="I91" s="258"/>
      <c r="J91" s="259"/>
      <c r="K91" s="260" t="s">
        <v>144</v>
      </c>
      <c r="L91" s="260"/>
      <c r="M91" s="260"/>
      <c r="N91" s="260" t="s">
        <v>145</v>
      </c>
      <c r="O91" s="260"/>
      <c r="P91" s="260"/>
      <c r="Q91" s="260" t="s">
        <v>146</v>
      </c>
      <c r="R91" s="260"/>
      <c r="S91" s="260"/>
      <c r="T91" s="260" t="s">
        <v>147</v>
      </c>
      <c r="U91" s="260"/>
      <c r="V91" s="260"/>
      <c r="W91" s="260" t="s">
        <v>148</v>
      </c>
      <c r="X91" s="260"/>
      <c r="Y91" s="260"/>
    </row>
    <row r="92" spans="2:25" ht="51.75" customHeight="1" x14ac:dyDescent="0.25">
      <c r="B92" s="286"/>
      <c r="C92" s="287"/>
      <c r="D92" s="287"/>
      <c r="E92" s="288"/>
      <c r="F92" s="258" t="s">
        <v>149</v>
      </c>
      <c r="G92" s="258"/>
      <c r="H92" s="258"/>
      <c r="I92" s="258"/>
      <c r="J92" s="259"/>
      <c r="K92" s="260" t="s">
        <v>150</v>
      </c>
      <c r="L92" s="260"/>
      <c r="M92" s="260"/>
      <c r="N92" s="260" t="s">
        <v>151</v>
      </c>
      <c r="O92" s="260"/>
      <c r="P92" s="260"/>
      <c r="Q92" s="260" t="s">
        <v>152</v>
      </c>
      <c r="R92" s="260"/>
      <c r="S92" s="260"/>
      <c r="T92" s="260" t="s">
        <v>153</v>
      </c>
      <c r="U92" s="260"/>
      <c r="V92" s="260"/>
      <c r="W92" s="260" t="s">
        <v>154</v>
      </c>
      <c r="X92" s="260"/>
      <c r="Y92" s="260"/>
    </row>
    <row r="93" spans="2:25" ht="126.75" customHeight="1" x14ac:dyDescent="0.25">
      <c r="B93" s="286"/>
      <c r="C93" s="287"/>
      <c r="D93" s="287"/>
      <c r="E93" s="288"/>
      <c r="F93" s="258" t="s">
        <v>155</v>
      </c>
      <c r="G93" s="258"/>
      <c r="H93" s="258"/>
      <c r="I93" s="258"/>
      <c r="J93" s="259"/>
      <c r="K93" s="260" t="s">
        <v>156</v>
      </c>
      <c r="L93" s="260"/>
      <c r="M93" s="260"/>
      <c r="N93" s="260" t="s">
        <v>157</v>
      </c>
      <c r="O93" s="260"/>
      <c r="P93" s="260"/>
      <c r="Q93" s="260" t="s">
        <v>158</v>
      </c>
      <c r="R93" s="260"/>
      <c r="S93" s="260"/>
      <c r="T93" s="260" t="s">
        <v>159</v>
      </c>
      <c r="U93" s="260"/>
      <c r="V93" s="260"/>
      <c r="W93" s="260" t="s">
        <v>160</v>
      </c>
      <c r="X93" s="260"/>
      <c r="Y93" s="260"/>
    </row>
    <row r="94" spans="2:25" ht="6.75" customHeight="1" x14ac:dyDescent="0.25">
      <c r="B94" s="286"/>
      <c r="C94" s="287"/>
      <c r="D94" s="287"/>
      <c r="E94" s="288"/>
      <c r="F94" s="18"/>
      <c r="G94" s="18"/>
      <c r="H94" s="18"/>
      <c r="I94" s="18"/>
      <c r="J94" s="18"/>
      <c r="K94" s="19"/>
      <c r="L94" s="19"/>
      <c r="M94" s="19"/>
      <c r="N94" s="19"/>
      <c r="O94" s="19"/>
      <c r="P94" s="19"/>
      <c r="Q94" s="19"/>
      <c r="R94" s="19"/>
      <c r="S94" s="19"/>
      <c r="T94" s="19"/>
      <c r="U94" s="19"/>
      <c r="V94" s="19"/>
      <c r="W94" s="19"/>
      <c r="X94" s="19"/>
      <c r="Y94" s="19"/>
    </row>
    <row r="95" spans="2:25" ht="32.25" customHeight="1" x14ac:dyDescent="0.25">
      <c r="B95" s="286"/>
      <c r="C95" s="287"/>
      <c r="D95" s="287"/>
      <c r="E95" s="288"/>
      <c r="F95" s="243" t="s">
        <v>161</v>
      </c>
      <c r="G95" s="243"/>
      <c r="H95" s="243"/>
      <c r="I95" s="243"/>
      <c r="J95" s="243"/>
      <c r="K95" s="243"/>
      <c r="L95" s="243"/>
      <c r="M95" s="243"/>
      <c r="N95" s="243"/>
      <c r="O95" s="243"/>
      <c r="P95" s="243"/>
      <c r="Q95" s="243"/>
      <c r="R95" s="243"/>
      <c r="S95" s="243"/>
      <c r="T95" s="243"/>
      <c r="U95" s="243"/>
      <c r="V95" s="243"/>
      <c r="W95" s="243"/>
      <c r="X95" s="243"/>
      <c r="Y95" s="243"/>
    </row>
    <row r="96" spans="2:25" ht="14.25" customHeight="1" x14ac:dyDescent="0.25">
      <c r="B96" s="286"/>
      <c r="C96" s="287"/>
      <c r="D96" s="287"/>
      <c r="E96" s="288"/>
      <c r="F96" s="268" t="s">
        <v>162</v>
      </c>
      <c r="G96" s="268"/>
      <c r="H96" s="268"/>
      <c r="I96" s="268"/>
      <c r="J96" s="268"/>
      <c r="K96" s="268"/>
      <c r="L96" s="268"/>
      <c r="M96" s="268"/>
      <c r="N96" s="268"/>
      <c r="O96" s="268"/>
      <c r="P96" s="268"/>
      <c r="Q96" s="268"/>
      <c r="R96" s="268"/>
      <c r="S96" s="268"/>
      <c r="T96" s="268"/>
      <c r="U96" s="268"/>
      <c r="V96" s="268"/>
      <c r="W96" s="268"/>
      <c r="X96" s="268"/>
      <c r="Y96" s="268"/>
    </row>
    <row r="97" spans="2:25" ht="21" customHeight="1" x14ac:dyDescent="0.25">
      <c r="B97" s="286"/>
      <c r="C97" s="287"/>
      <c r="D97" s="287"/>
      <c r="E97" s="288"/>
      <c r="F97" s="269" t="s">
        <v>49</v>
      </c>
      <c r="G97" s="8" t="s">
        <v>34</v>
      </c>
      <c r="H97" s="267" t="s">
        <v>163</v>
      </c>
      <c r="I97" s="267"/>
      <c r="J97" s="267"/>
      <c r="K97" s="265" t="s">
        <v>50</v>
      </c>
      <c r="L97" s="265"/>
      <c r="M97" s="265"/>
      <c r="N97" s="265" t="s">
        <v>51</v>
      </c>
      <c r="O97" s="265"/>
      <c r="P97" s="265"/>
      <c r="Q97" s="266" t="s">
        <v>52</v>
      </c>
      <c r="R97" s="266"/>
      <c r="S97" s="266"/>
      <c r="T97" s="270" t="s">
        <v>53</v>
      </c>
      <c r="U97" s="270"/>
      <c r="V97" s="270"/>
      <c r="W97" s="270" t="s">
        <v>54</v>
      </c>
      <c r="X97" s="270"/>
      <c r="Y97" s="270"/>
    </row>
    <row r="98" spans="2:25" ht="21" customHeight="1" x14ac:dyDescent="0.25">
      <c r="B98" s="286"/>
      <c r="C98" s="287"/>
      <c r="D98" s="287"/>
      <c r="E98" s="288"/>
      <c r="F98" s="269"/>
      <c r="G98" s="8" t="s">
        <v>33</v>
      </c>
      <c r="H98" s="267" t="s">
        <v>164</v>
      </c>
      <c r="I98" s="267"/>
      <c r="J98" s="267"/>
      <c r="K98" s="265" t="s">
        <v>55</v>
      </c>
      <c r="L98" s="265"/>
      <c r="M98" s="265"/>
      <c r="N98" s="265" t="s">
        <v>56</v>
      </c>
      <c r="O98" s="265"/>
      <c r="P98" s="265"/>
      <c r="Q98" s="266" t="s">
        <v>57</v>
      </c>
      <c r="R98" s="266"/>
      <c r="S98" s="266"/>
      <c r="T98" s="266" t="s">
        <v>58</v>
      </c>
      <c r="U98" s="266"/>
      <c r="V98" s="266"/>
      <c r="W98" s="270" t="s">
        <v>53</v>
      </c>
      <c r="X98" s="270"/>
      <c r="Y98" s="270"/>
    </row>
    <row r="99" spans="2:25" ht="21" customHeight="1" x14ac:dyDescent="0.25">
      <c r="B99" s="286"/>
      <c r="C99" s="287"/>
      <c r="D99" s="287"/>
      <c r="E99" s="288"/>
      <c r="F99" s="269"/>
      <c r="G99" s="8" t="s">
        <v>32</v>
      </c>
      <c r="H99" s="267" t="s">
        <v>165</v>
      </c>
      <c r="I99" s="267"/>
      <c r="J99" s="267"/>
      <c r="K99" s="264" t="s">
        <v>59</v>
      </c>
      <c r="L99" s="264"/>
      <c r="M99" s="264"/>
      <c r="N99" s="265" t="s">
        <v>60</v>
      </c>
      <c r="O99" s="265"/>
      <c r="P99" s="265"/>
      <c r="Q99" s="265" t="s">
        <v>61</v>
      </c>
      <c r="R99" s="265"/>
      <c r="S99" s="265"/>
      <c r="T99" s="266" t="s">
        <v>57</v>
      </c>
      <c r="U99" s="266"/>
      <c r="V99" s="266"/>
      <c r="W99" s="266" t="s">
        <v>52</v>
      </c>
      <c r="X99" s="266"/>
      <c r="Y99" s="266"/>
    </row>
    <row r="100" spans="2:25" ht="21" customHeight="1" x14ac:dyDescent="0.25">
      <c r="B100" s="286"/>
      <c r="C100" s="287"/>
      <c r="D100" s="287"/>
      <c r="E100" s="288"/>
      <c r="F100" s="269"/>
      <c r="G100" s="8" t="s">
        <v>31</v>
      </c>
      <c r="H100" s="267" t="s">
        <v>166</v>
      </c>
      <c r="I100" s="267"/>
      <c r="J100" s="267"/>
      <c r="K100" s="264" t="s">
        <v>62</v>
      </c>
      <c r="L100" s="264"/>
      <c r="M100" s="264"/>
      <c r="N100" s="264" t="s">
        <v>63</v>
      </c>
      <c r="O100" s="264"/>
      <c r="P100" s="264"/>
      <c r="Q100" s="265" t="s">
        <v>60</v>
      </c>
      <c r="R100" s="265"/>
      <c r="S100" s="265"/>
      <c r="T100" s="265" t="s">
        <v>56</v>
      </c>
      <c r="U100" s="265"/>
      <c r="V100" s="265"/>
      <c r="W100" s="265" t="s">
        <v>51</v>
      </c>
      <c r="X100" s="265"/>
      <c r="Y100" s="265"/>
    </row>
    <row r="101" spans="2:25" ht="21" customHeight="1" x14ac:dyDescent="0.25">
      <c r="B101" s="286"/>
      <c r="C101" s="287"/>
      <c r="D101" s="287"/>
      <c r="E101" s="288"/>
      <c r="F101" s="269"/>
      <c r="G101" s="8" t="s">
        <v>30</v>
      </c>
      <c r="H101" s="267" t="s">
        <v>167</v>
      </c>
      <c r="I101" s="267"/>
      <c r="J101" s="267"/>
      <c r="K101" s="264" t="s">
        <v>64</v>
      </c>
      <c r="L101" s="264"/>
      <c r="M101" s="264"/>
      <c r="N101" s="264" t="s">
        <v>62</v>
      </c>
      <c r="O101" s="264"/>
      <c r="P101" s="264"/>
      <c r="Q101" s="264" t="s">
        <v>59</v>
      </c>
      <c r="R101" s="264"/>
      <c r="S101" s="264"/>
      <c r="T101" s="264" t="s">
        <v>63</v>
      </c>
      <c r="U101" s="264"/>
      <c r="V101" s="264"/>
      <c r="W101" s="265" t="s">
        <v>50</v>
      </c>
      <c r="X101" s="265"/>
      <c r="Y101" s="265"/>
    </row>
    <row r="102" spans="2:25" ht="21" customHeight="1" x14ac:dyDescent="0.25">
      <c r="B102" s="286"/>
      <c r="C102" s="287"/>
      <c r="D102" s="287"/>
      <c r="E102" s="288"/>
      <c r="F102" s="261" t="s">
        <v>65</v>
      </c>
      <c r="G102" s="262"/>
      <c r="H102" s="262"/>
      <c r="I102" s="262"/>
      <c r="J102" s="262"/>
      <c r="K102" s="262" t="s">
        <v>66</v>
      </c>
      <c r="L102" s="262"/>
      <c r="M102" s="262"/>
      <c r="N102" s="262"/>
      <c r="O102" s="262"/>
      <c r="P102" s="262"/>
      <c r="Q102" s="262"/>
      <c r="R102" s="262"/>
      <c r="S102" s="262"/>
      <c r="T102" s="262"/>
      <c r="U102" s="262"/>
      <c r="V102" s="262"/>
      <c r="W102" s="262"/>
      <c r="X102" s="262"/>
      <c r="Y102" s="262"/>
    </row>
    <row r="103" spans="2:25" ht="21" customHeight="1" x14ac:dyDescent="0.25">
      <c r="B103" s="286"/>
      <c r="C103" s="287"/>
      <c r="D103" s="287"/>
      <c r="E103" s="288"/>
      <c r="F103" s="261"/>
      <c r="G103" s="262"/>
      <c r="H103" s="262"/>
      <c r="I103" s="262"/>
      <c r="J103" s="262"/>
      <c r="K103" s="263" t="s">
        <v>30</v>
      </c>
      <c r="L103" s="263"/>
      <c r="M103" s="263"/>
      <c r="N103" s="263" t="s">
        <v>31</v>
      </c>
      <c r="O103" s="263"/>
      <c r="P103" s="263"/>
      <c r="Q103" s="263" t="s">
        <v>32</v>
      </c>
      <c r="R103" s="263"/>
      <c r="S103" s="263"/>
      <c r="T103" s="263" t="s">
        <v>33</v>
      </c>
      <c r="U103" s="263"/>
      <c r="V103" s="263"/>
      <c r="W103" s="263" t="s">
        <v>34</v>
      </c>
      <c r="X103" s="263"/>
      <c r="Y103" s="263"/>
    </row>
    <row r="104" spans="2:25" ht="44.25" customHeight="1" x14ac:dyDescent="0.25">
      <c r="B104" s="286"/>
      <c r="C104" s="287"/>
      <c r="D104" s="287"/>
      <c r="E104" s="288"/>
      <c r="F104" s="258" t="s">
        <v>137</v>
      </c>
      <c r="G104" s="258"/>
      <c r="H104" s="258"/>
      <c r="I104" s="258"/>
      <c r="J104" s="259"/>
      <c r="K104" s="260" t="s">
        <v>168</v>
      </c>
      <c r="L104" s="260"/>
      <c r="M104" s="260"/>
      <c r="N104" s="260" t="s">
        <v>169</v>
      </c>
      <c r="O104" s="260"/>
      <c r="P104" s="260"/>
      <c r="Q104" s="260" t="s">
        <v>170</v>
      </c>
      <c r="R104" s="260"/>
      <c r="S104" s="260"/>
      <c r="T104" s="260" t="s">
        <v>171</v>
      </c>
      <c r="U104" s="260"/>
      <c r="V104" s="260"/>
      <c r="W104" s="260" t="s">
        <v>172</v>
      </c>
      <c r="X104" s="260"/>
      <c r="Y104" s="260"/>
    </row>
    <row r="105" spans="2:25" ht="45.75" customHeight="1" x14ac:dyDescent="0.25">
      <c r="B105" s="286"/>
      <c r="C105" s="287"/>
      <c r="D105" s="287"/>
      <c r="E105" s="288"/>
      <c r="F105" s="258" t="s">
        <v>149</v>
      </c>
      <c r="G105" s="258"/>
      <c r="H105" s="258"/>
      <c r="I105" s="258"/>
      <c r="J105" s="259"/>
      <c r="K105" s="260" t="s">
        <v>173</v>
      </c>
      <c r="L105" s="260"/>
      <c r="M105" s="260"/>
      <c r="N105" s="260" t="s">
        <v>174</v>
      </c>
      <c r="O105" s="260"/>
      <c r="P105" s="260"/>
      <c r="Q105" s="260" t="s">
        <v>175</v>
      </c>
      <c r="R105" s="260"/>
      <c r="S105" s="260"/>
      <c r="T105" s="260" t="s">
        <v>176</v>
      </c>
      <c r="U105" s="260"/>
      <c r="V105" s="260"/>
      <c r="W105" s="260" t="s">
        <v>177</v>
      </c>
      <c r="X105" s="260"/>
      <c r="Y105" s="260"/>
    </row>
    <row r="106" spans="2:25" ht="86.25" customHeight="1" x14ac:dyDescent="0.25">
      <c r="B106" s="286"/>
      <c r="C106" s="287"/>
      <c r="D106" s="287"/>
      <c r="E106" s="288"/>
      <c r="F106" s="258" t="s">
        <v>155</v>
      </c>
      <c r="G106" s="258"/>
      <c r="H106" s="258"/>
      <c r="I106" s="258"/>
      <c r="J106" s="259"/>
      <c r="K106" s="260" t="s">
        <v>178</v>
      </c>
      <c r="L106" s="260"/>
      <c r="M106" s="260"/>
      <c r="N106" s="260" t="s">
        <v>179</v>
      </c>
      <c r="O106" s="260"/>
      <c r="P106" s="260"/>
      <c r="Q106" s="260" t="s">
        <v>180</v>
      </c>
      <c r="R106" s="260"/>
      <c r="S106" s="260"/>
      <c r="T106" s="260" t="s">
        <v>181</v>
      </c>
      <c r="U106" s="260"/>
      <c r="V106" s="260"/>
      <c r="W106" s="260" t="s">
        <v>182</v>
      </c>
      <c r="X106" s="260"/>
      <c r="Y106" s="260"/>
    </row>
    <row r="107" spans="2:25" ht="12" customHeight="1" x14ac:dyDescent="0.25">
      <c r="B107" s="289"/>
      <c r="C107" s="290"/>
      <c r="D107" s="290"/>
      <c r="E107" s="291"/>
      <c r="F107" s="20"/>
      <c r="G107" s="20"/>
      <c r="H107" s="20"/>
      <c r="I107" s="20"/>
      <c r="J107" s="20"/>
      <c r="K107" s="20"/>
      <c r="L107" s="20"/>
      <c r="M107" s="20"/>
      <c r="N107" s="20"/>
      <c r="O107" s="20"/>
      <c r="P107" s="20"/>
      <c r="Q107" s="20"/>
      <c r="R107" s="20"/>
      <c r="S107" s="20"/>
      <c r="T107" s="20"/>
      <c r="U107" s="20"/>
      <c r="V107" s="20"/>
      <c r="W107" s="20"/>
      <c r="X107" s="20"/>
      <c r="Y107" s="20"/>
    </row>
    <row r="108" spans="2:25" ht="12" customHeight="1" x14ac:dyDescent="0.25">
      <c r="B108" s="230" t="s">
        <v>183</v>
      </c>
      <c r="C108" s="231"/>
      <c r="D108" s="231"/>
      <c r="E108" s="232"/>
      <c r="F108" s="239" t="s">
        <v>184</v>
      </c>
      <c r="G108" s="240"/>
      <c r="H108" s="240"/>
      <c r="I108" s="240"/>
      <c r="J108" s="240"/>
      <c r="K108" s="240"/>
      <c r="L108" s="240"/>
      <c r="M108" s="240"/>
      <c r="N108" s="240"/>
      <c r="O108" s="240"/>
      <c r="P108" s="240"/>
      <c r="Q108" s="240"/>
      <c r="R108" s="240"/>
      <c r="S108" s="240"/>
      <c r="T108" s="240"/>
      <c r="U108" s="240"/>
      <c r="V108" s="240"/>
      <c r="W108" s="240"/>
      <c r="X108" s="240"/>
      <c r="Y108" s="241"/>
    </row>
    <row r="109" spans="2:25" ht="14.25" customHeight="1" x14ac:dyDescent="0.25">
      <c r="B109" s="233"/>
      <c r="C109" s="234"/>
      <c r="D109" s="234"/>
      <c r="E109" s="235"/>
      <c r="F109" s="242"/>
      <c r="G109" s="243"/>
      <c r="H109" s="243"/>
      <c r="I109" s="243"/>
      <c r="J109" s="243"/>
      <c r="K109" s="243"/>
      <c r="L109" s="243"/>
      <c r="M109" s="243"/>
      <c r="N109" s="243"/>
      <c r="O109" s="243"/>
      <c r="P109" s="243"/>
      <c r="Q109" s="243"/>
      <c r="R109" s="243"/>
      <c r="S109" s="243"/>
      <c r="T109" s="243"/>
      <c r="U109" s="243"/>
      <c r="V109" s="243"/>
      <c r="W109" s="243"/>
      <c r="X109" s="243"/>
      <c r="Y109" s="244"/>
    </row>
    <row r="110" spans="2:25" ht="12" customHeight="1" x14ac:dyDescent="0.25">
      <c r="B110" s="233"/>
      <c r="C110" s="234"/>
      <c r="D110" s="234"/>
      <c r="E110" s="235"/>
      <c r="F110" s="242"/>
      <c r="G110" s="243"/>
      <c r="H110" s="243"/>
      <c r="I110" s="243"/>
      <c r="J110" s="243"/>
      <c r="K110" s="243"/>
      <c r="L110" s="243"/>
      <c r="M110" s="243"/>
      <c r="N110" s="243"/>
      <c r="O110" s="243"/>
      <c r="P110" s="243"/>
      <c r="Q110" s="243"/>
      <c r="R110" s="243"/>
      <c r="S110" s="243"/>
      <c r="T110" s="243"/>
      <c r="U110" s="243"/>
      <c r="V110" s="243"/>
      <c r="W110" s="243"/>
      <c r="X110" s="243"/>
      <c r="Y110" s="244"/>
    </row>
    <row r="111" spans="2:25" ht="36" customHeight="1" x14ac:dyDescent="0.25">
      <c r="B111" s="236"/>
      <c r="C111" s="237"/>
      <c r="D111" s="237"/>
      <c r="E111" s="238"/>
      <c r="F111" s="245"/>
      <c r="G111" s="246"/>
      <c r="H111" s="246"/>
      <c r="I111" s="246"/>
      <c r="J111" s="246"/>
      <c r="K111" s="246"/>
      <c r="L111" s="246"/>
      <c r="M111" s="246"/>
      <c r="N111" s="246"/>
      <c r="O111" s="246"/>
      <c r="P111" s="246"/>
      <c r="Q111" s="246"/>
      <c r="R111" s="246"/>
      <c r="S111" s="246"/>
      <c r="T111" s="246"/>
      <c r="U111" s="246"/>
      <c r="V111" s="246"/>
      <c r="W111" s="246"/>
      <c r="X111" s="246"/>
      <c r="Y111" s="247"/>
    </row>
    <row r="112" spans="2:25" ht="18.75" customHeight="1" x14ac:dyDescent="0.25">
      <c r="B112" s="219" t="s">
        <v>185</v>
      </c>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1"/>
    </row>
    <row r="113" spans="2:25" ht="98.25" customHeight="1" x14ac:dyDescent="0.25">
      <c r="B113" s="217" t="s">
        <v>186</v>
      </c>
      <c r="C113" s="217"/>
      <c r="D113" s="217"/>
      <c r="E113" s="217"/>
      <c r="F113" s="248" t="s">
        <v>187</v>
      </c>
      <c r="G113" s="248"/>
      <c r="H113" s="248"/>
      <c r="I113" s="248"/>
      <c r="J113" s="248"/>
      <c r="K113" s="248"/>
      <c r="L113" s="248"/>
      <c r="M113" s="248"/>
      <c r="N113" s="248"/>
      <c r="O113" s="248"/>
      <c r="P113" s="248"/>
      <c r="Q113" s="248"/>
      <c r="R113" s="248"/>
      <c r="S113" s="248"/>
      <c r="T113" s="248"/>
      <c r="U113" s="248"/>
      <c r="V113" s="248"/>
      <c r="W113" s="248"/>
      <c r="X113" s="248"/>
      <c r="Y113" s="248"/>
    </row>
    <row r="114" spans="2:25" ht="15.75" customHeight="1" x14ac:dyDescent="0.25">
      <c r="B114" s="249" t="s">
        <v>188</v>
      </c>
      <c r="C114" s="250"/>
      <c r="D114" s="250"/>
      <c r="E114" s="251"/>
      <c r="F114" s="255" t="s">
        <v>189</v>
      </c>
      <c r="G114" s="256"/>
      <c r="H114" s="256"/>
      <c r="I114" s="256"/>
      <c r="J114" s="256"/>
      <c r="K114" s="256"/>
      <c r="L114" s="256"/>
      <c r="M114" s="256"/>
      <c r="N114" s="256"/>
      <c r="O114" s="256"/>
      <c r="P114" s="256"/>
      <c r="Q114" s="256"/>
      <c r="R114" s="256"/>
      <c r="S114" s="256"/>
      <c r="T114" s="256"/>
      <c r="U114" s="256"/>
      <c r="V114" s="256"/>
      <c r="W114" s="256"/>
      <c r="X114" s="256"/>
      <c r="Y114" s="257"/>
    </row>
    <row r="115" spans="2:25" s="21" customFormat="1" ht="15.75" customHeight="1" x14ac:dyDescent="0.25">
      <c r="B115" s="252"/>
      <c r="C115" s="253"/>
      <c r="D115" s="253"/>
      <c r="E115" s="254"/>
      <c r="F115" s="222" t="s">
        <v>190</v>
      </c>
      <c r="G115" s="222"/>
      <c r="H115" s="222"/>
      <c r="I115" s="222"/>
      <c r="J115" s="222"/>
      <c r="K115" s="222"/>
      <c r="L115" s="222"/>
      <c r="M115" s="222"/>
      <c r="N115" s="222"/>
      <c r="O115" s="222"/>
      <c r="P115" s="222"/>
      <c r="Q115" s="222"/>
      <c r="R115" s="222"/>
      <c r="S115" s="222"/>
      <c r="T115" s="222"/>
      <c r="U115" s="222"/>
      <c r="V115" s="222"/>
      <c r="W115" s="222"/>
      <c r="X115" s="222"/>
      <c r="Y115" s="222"/>
    </row>
    <row r="116" spans="2:25" s="21" customFormat="1" ht="62.25" customHeight="1" x14ac:dyDescent="0.25">
      <c r="B116" s="252"/>
      <c r="C116" s="253"/>
      <c r="D116" s="253"/>
      <c r="E116" s="254"/>
      <c r="F116" s="225" t="s">
        <v>191</v>
      </c>
      <c r="G116" s="225"/>
      <c r="H116" s="225"/>
      <c r="I116" s="225"/>
      <c r="J116" s="225"/>
      <c r="K116" s="225"/>
      <c r="L116" s="225"/>
      <c r="M116" s="225"/>
      <c r="N116" s="225"/>
      <c r="O116" s="225"/>
      <c r="P116" s="225"/>
      <c r="Q116" s="225"/>
      <c r="R116" s="225"/>
      <c r="S116" s="225"/>
      <c r="T116" s="225"/>
      <c r="U116" s="225"/>
      <c r="V116" s="225"/>
      <c r="W116" s="225"/>
      <c r="X116" s="225"/>
      <c r="Y116" s="225"/>
    </row>
    <row r="117" spans="2:25" s="21" customFormat="1" ht="99.75" customHeight="1" x14ac:dyDescent="0.25">
      <c r="B117" s="252"/>
      <c r="C117" s="253"/>
      <c r="D117" s="253"/>
      <c r="E117" s="254"/>
      <c r="F117" s="225" t="s">
        <v>192</v>
      </c>
      <c r="G117" s="225"/>
      <c r="H117" s="225"/>
      <c r="I117" s="225"/>
      <c r="J117" s="225"/>
      <c r="K117" s="225"/>
      <c r="L117" s="225"/>
      <c r="M117" s="225"/>
      <c r="N117" s="225"/>
      <c r="O117" s="225"/>
      <c r="P117" s="225"/>
      <c r="Q117" s="225"/>
      <c r="R117" s="225"/>
      <c r="S117" s="225"/>
      <c r="T117" s="225"/>
      <c r="U117" s="225"/>
      <c r="V117" s="225"/>
      <c r="W117" s="225"/>
      <c r="X117" s="225"/>
      <c r="Y117" s="225"/>
    </row>
    <row r="118" spans="2:25" s="21" customFormat="1" ht="87.75" customHeight="1" x14ac:dyDescent="0.25">
      <c r="B118" s="252"/>
      <c r="C118" s="253"/>
      <c r="D118" s="253"/>
      <c r="E118" s="254"/>
      <c r="F118" s="225" t="s">
        <v>193</v>
      </c>
      <c r="G118" s="225"/>
      <c r="H118" s="225"/>
      <c r="I118" s="225"/>
      <c r="J118" s="225"/>
      <c r="K118" s="225"/>
      <c r="L118" s="225"/>
      <c r="M118" s="225"/>
      <c r="N118" s="225"/>
      <c r="O118" s="225"/>
      <c r="P118" s="225"/>
      <c r="Q118" s="225"/>
      <c r="R118" s="225"/>
      <c r="S118" s="225"/>
      <c r="T118" s="225"/>
      <c r="U118" s="225"/>
      <c r="V118" s="225"/>
      <c r="W118" s="225"/>
      <c r="X118" s="225"/>
      <c r="Y118" s="225"/>
    </row>
    <row r="119" spans="2:25" s="21" customFormat="1" ht="109.5" customHeight="1" x14ac:dyDescent="0.25">
      <c r="B119" s="252"/>
      <c r="C119" s="253"/>
      <c r="D119" s="253"/>
      <c r="E119" s="254"/>
      <c r="F119" s="225" t="s">
        <v>194</v>
      </c>
      <c r="G119" s="225"/>
      <c r="H119" s="225"/>
      <c r="I119" s="225"/>
      <c r="J119" s="225"/>
      <c r="K119" s="225"/>
      <c r="L119" s="225"/>
      <c r="M119" s="225"/>
      <c r="N119" s="225"/>
      <c r="O119" s="225"/>
      <c r="P119" s="225"/>
      <c r="Q119" s="225"/>
      <c r="R119" s="225"/>
      <c r="S119" s="225"/>
      <c r="T119" s="225"/>
      <c r="U119" s="225"/>
      <c r="V119" s="225"/>
      <c r="W119" s="225"/>
      <c r="X119" s="225"/>
      <c r="Y119" s="225"/>
    </row>
    <row r="120" spans="2:25" s="21" customFormat="1" ht="47.25" customHeight="1" x14ac:dyDescent="0.25">
      <c r="B120" s="252"/>
      <c r="C120" s="253"/>
      <c r="D120" s="253"/>
      <c r="E120" s="254"/>
      <c r="F120" s="225" t="s">
        <v>195</v>
      </c>
      <c r="G120" s="225"/>
      <c r="H120" s="225"/>
      <c r="I120" s="225"/>
      <c r="J120" s="225"/>
      <c r="K120" s="225"/>
      <c r="L120" s="225"/>
      <c r="M120" s="225"/>
      <c r="N120" s="225"/>
      <c r="O120" s="225"/>
      <c r="P120" s="225"/>
      <c r="Q120" s="225"/>
      <c r="R120" s="225"/>
      <c r="S120" s="225"/>
      <c r="T120" s="225"/>
      <c r="U120" s="225"/>
      <c r="V120" s="225"/>
      <c r="W120" s="225"/>
      <c r="X120" s="225"/>
      <c r="Y120" s="225"/>
    </row>
    <row r="121" spans="2:25" s="21" customFormat="1" ht="39.75" customHeight="1" x14ac:dyDescent="0.25">
      <c r="B121" s="252"/>
      <c r="C121" s="253"/>
      <c r="D121" s="253"/>
      <c r="E121" s="254"/>
      <c r="F121" s="229" t="s">
        <v>196</v>
      </c>
      <c r="G121" s="225"/>
      <c r="H121" s="225"/>
      <c r="I121" s="225"/>
      <c r="J121" s="225"/>
      <c r="K121" s="225"/>
      <c r="L121" s="225"/>
      <c r="M121" s="225"/>
      <c r="N121" s="225"/>
      <c r="O121" s="225"/>
      <c r="P121" s="225"/>
      <c r="Q121" s="225"/>
      <c r="R121" s="225"/>
      <c r="S121" s="225"/>
      <c r="T121" s="225"/>
      <c r="U121" s="225"/>
      <c r="V121" s="225"/>
      <c r="W121" s="225"/>
      <c r="X121" s="225"/>
      <c r="Y121" s="225"/>
    </row>
    <row r="122" spans="2:25" s="21" customFormat="1" ht="66" customHeight="1" x14ac:dyDescent="0.25">
      <c r="B122" s="252"/>
      <c r="C122" s="253"/>
      <c r="D122" s="253"/>
      <c r="E122" s="254"/>
      <c r="F122" s="225" t="s">
        <v>197</v>
      </c>
      <c r="G122" s="225"/>
      <c r="H122" s="225"/>
      <c r="I122" s="225"/>
      <c r="J122" s="225"/>
      <c r="K122" s="225"/>
      <c r="L122" s="225"/>
      <c r="M122" s="225"/>
      <c r="N122" s="225"/>
      <c r="O122" s="225"/>
      <c r="P122" s="225"/>
      <c r="Q122" s="225"/>
      <c r="R122" s="225"/>
      <c r="S122" s="225"/>
      <c r="T122" s="225"/>
      <c r="U122" s="225"/>
      <c r="V122" s="225"/>
      <c r="W122" s="225"/>
      <c r="X122" s="225"/>
      <c r="Y122" s="225"/>
    </row>
    <row r="123" spans="2:25" s="21" customFormat="1" ht="68.25" customHeight="1" x14ac:dyDescent="0.25">
      <c r="B123" s="252"/>
      <c r="C123" s="253"/>
      <c r="D123" s="253"/>
      <c r="E123" s="254"/>
      <c r="F123" s="225" t="s">
        <v>198</v>
      </c>
      <c r="G123" s="225"/>
      <c r="H123" s="225"/>
      <c r="I123" s="225"/>
      <c r="J123" s="225"/>
      <c r="K123" s="225"/>
      <c r="L123" s="225"/>
      <c r="M123" s="225"/>
      <c r="N123" s="225"/>
      <c r="O123" s="225"/>
      <c r="P123" s="225"/>
      <c r="Q123" s="225"/>
      <c r="R123" s="225"/>
      <c r="S123" s="225"/>
      <c r="T123" s="225"/>
      <c r="U123" s="225"/>
      <c r="V123" s="225"/>
      <c r="W123" s="225"/>
      <c r="X123" s="225"/>
      <c r="Y123" s="225"/>
    </row>
    <row r="124" spans="2:25" s="21" customFormat="1" ht="15.75" customHeight="1" x14ac:dyDescent="0.25">
      <c r="B124" s="252"/>
      <c r="C124" s="253"/>
      <c r="D124" s="253"/>
      <c r="E124" s="254"/>
      <c r="F124" s="226" t="s">
        <v>199</v>
      </c>
      <c r="G124" s="227"/>
      <c r="H124" s="227"/>
      <c r="I124" s="227"/>
      <c r="J124" s="227"/>
      <c r="K124" s="227"/>
      <c r="L124" s="227"/>
      <c r="M124" s="227"/>
      <c r="N124" s="227"/>
      <c r="O124" s="227"/>
      <c r="P124" s="227"/>
      <c r="Q124" s="227"/>
      <c r="R124" s="227"/>
      <c r="S124" s="227"/>
      <c r="T124" s="227"/>
      <c r="U124" s="227"/>
      <c r="V124" s="227"/>
      <c r="W124" s="227"/>
      <c r="X124" s="227"/>
      <c r="Y124" s="228"/>
    </row>
    <row r="125" spans="2:25" s="21" customFormat="1" ht="60.75" customHeight="1" x14ac:dyDescent="0.25">
      <c r="B125" s="252"/>
      <c r="C125" s="253"/>
      <c r="D125" s="253"/>
      <c r="E125" s="254"/>
      <c r="F125" s="225" t="s">
        <v>200</v>
      </c>
      <c r="G125" s="225"/>
      <c r="H125" s="225"/>
      <c r="I125" s="225"/>
      <c r="J125" s="225"/>
      <c r="K125" s="225"/>
      <c r="L125" s="225"/>
      <c r="M125" s="225"/>
      <c r="N125" s="225"/>
      <c r="O125" s="225"/>
      <c r="P125" s="225"/>
      <c r="Q125" s="225"/>
      <c r="R125" s="225"/>
      <c r="S125" s="225"/>
      <c r="T125" s="225"/>
      <c r="U125" s="225"/>
      <c r="V125" s="225"/>
      <c r="W125" s="225"/>
      <c r="X125" s="225"/>
      <c r="Y125" s="225"/>
    </row>
    <row r="126" spans="2:25" s="21" customFormat="1" ht="61.5" customHeight="1" x14ac:dyDescent="0.25">
      <c r="B126" s="252"/>
      <c r="C126" s="253"/>
      <c r="D126" s="253"/>
      <c r="E126" s="254"/>
      <c r="F126" s="225" t="s">
        <v>201</v>
      </c>
      <c r="G126" s="225"/>
      <c r="H126" s="225"/>
      <c r="I126" s="225"/>
      <c r="J126" s="225"/>
      <c r="K126" s="225"/>
      <c r="L126" s="225"/>
      <c r="M126" s="225"/>
      <c r="N126" s="225"/>
      <c r="O126" s="225"/>
      <c r="P126" s="225"/>
      <c r="Q126" s="225"/>
      <c r="R126" s="225"/>
      <c r="S126" s="225"/>
      <c r="T126" s="225"/>
      <c r="U126" s="225"/>
      <c r="V126" s="225"/>
      <c r="W126" s="225"/>
      <c r="X126" s="225"/>
      <c r="Y126" s="225"/>
    </row>
    <row r="127" spans="2:25" s="21" customFormat="1" ht="18" customHeight="1" x14ac:dyDescent="0.25">
      <c r="B127" s="252"/>
      <c r="C127" s="253"/>
      <c r="D127" s="253"/>
      <c r="E127" s="254"/>
      <c r="F127" s="225" t="s">
        <v>202</v>
      </c>
      <c r="G127" s="225"/>
      <c r="H127" s="225"/>
      <c r="I127" s="225"/>
      <c r="J127" s="225"/>
      <c r="K127" s="225"/>
      <c r="L127" s="225"/>
      <c r="M127" s="225"/>
      <c r="N127" s="225"/>
      <c r="O127" s="225"/>
      <c r="P127" s="225"/>
      <c r="Q127" s="225"/>
      <c r="R127" s="225"/>
      <c r="S127" s="225"/>
      <c r="T127" s="225"/>
      <c r="U127" s="225"/>
      <c r="V127" s="225"/>
      <c r="W127" s="225"/>
      <c r="X127" s="225"/>
      <c r="Y127" s="225"/>
    </row>
    <row r="128" spans="2:25" s="21" customFormat="1" ht="46.5" customHeight="1" x14ac:dyDescent="0.25">
      <c r="B128" s="252"/>
      <c r="C128" s="253"/>
      <c r="D128" s="253"/>
      <c r="E128" s="254"/>
      <c r="F128" s="225" t="s">
        <v>203</v>
      </c>
      <c r="G128" s="225"/>
      <c r="H128" s="225"/>
      <c r="I128" s="225"/>
      <c r="J128" s="225"/>
      <c r="K128" s="225"/>
      <c r="L128" s="225"/>
      <c r="M128" s="225"/>
      <c r="N128" s="225"/>
      <c r="O128" s="225"/>
      <c r="P128" s="225"/>
      <c r="Q128" s="225"/>
      <c r="R128" s="225"/>
      <c r="S128" s="225"/>
      <c r="T128" s="225"/>
      <c r="U128" s="225"/>
      <c r="V128" s="225"/>
      <c r="W128" s="225"/>
      <c r="X128" s="225"/>
      <c r="Y128" s="225"/>
    </row>
    <row r="129" spans="2:25" s="21" customFormat="1" ht="65.25" customHeight="1" x14ac:dyDescent="0.25">
      <c r="B129" s="252"/>
      <c r="C129" s="253"/>
      <c r="D129" s="253"/>
      <c r="E129" s="254"/>
      <c r="F129" s="225" t="s">
        <v>204</v>
      </c>
      <c r="G129" s="225"/>
      <c r="H129" s="225"/>
      <c r="I129" s="225"/>
      <c r="J129" s="225"/>
      <c r="K129" s="225"/>
      <c r="L129" s="225"/>
      <c r="M129" s="225"/>
      <c r="N129" s="225"/>
      <c r="O129" s="225"/>
      <c r="P129" s="225"/>
      <c r="Q129" s="225"/>
      <c r="R129" s="225"/>
      <c r="S129" s="225"/>
      <c r="T129" s="225"/>
      <c r="U129" s="225"/>
      <c r="V129" s="225"/>
      <c r="W129" s="225"/>
      <c r="X129" s="225"/>
      <c r="Y129" s="225"/>
    </row>
    <row r="130" spans="2:25" s="21" customFormat="1" ht="15.75" customHeight="1" x14ac:dyDescent="0.25">
      <c r="B130" s="252"/>
      <c r="C130" s="253"/>
      <c r="D130" s="253"/>
      <c r="E130" s="254"/>
      <c r="F130" s="222" t="s">
        <v>205</v>
      </c>
      <c r="G130" s="222"/>
      <c r="H130" s="222"/>
      <c r="I130" s="222"/>
      <c r="J130" s="222"/>
      <c r="K130" s="222"/>
      <c r="L130" s="222"/>
      <c r="M130" s="222"/>
      <c r="N130" s="222"/>
      <c r="O130" s="222"/>
      <c r="P130" s="222"/>
      <c r="Q130" s="222"/>
      <c r="R130" s="222"/>
      <c r="S130" s="222"/>
      <c r="T130" s="222"/>
      <c r="U130" s="222"/>
      <c r="V130" s="222"/>
      <c r="W130" s="222"/>
      <c r="X130" s="222"/>
      <c r="Y130" s="222"/>
    </row>
    <row r="131" spans="2:25" s="22" customFormat="1" ht="35.25" customHeight="1" x14ac:dyDescent="0.2">
      <c r="B131" s="217" t="s">
        <v>206</v>
      </c>
      <c r="C131" s="223"/>
      <c r="D131" s="223"/>
      <c r="E131" s="223"/>
      <c r="F131" s="218" t="s">
        <v>207</v>
      </c>
      <c r="G131" s="218"/>
      <c r="H131" s="218"/>
      <c r="I131" s="218"/>
      <c r="J131" s="218"/>
      <c r="K131" s="218"/>
      <c r="L131" s="218"/>
      <c r="M131" s="218"/>
      <c r="N131" s="218"/>
      <c r="O131" s="218"/>
      <c r="P131" s="218"/>
      <c r="Q131" s="218"/>
      <c r="R131" s="218"/>
      <c r="S131" s="218"/>
      <c r="T131" s="218"/>
      <c r="U131" s="218"/>
      <c r="V131" s="218"/>
      <c r="W131" s="218"/>
      <c r="X131" s="218"/>
      <c r="Y131" s="218"/>
    </row>
    <row r="132" spans="2:25" s="22" customFormat="1" ht="60.75" customHeight="1" x14ac:dyDescent="0.2">
      <c r="B132" s="217" t="s">
        <v>208</v>
      </c>
      <c r="C132" s="223"/>
      <c r="D132" s="223"/>
      <c r="E132" s="223"/>
      <c r="F132" s="224" t="s">
        <v>209</v>
      </c>
      <c r="G132" s="224"/>
      <c r="H132" s="224"/>
      <c r="I132" s="224"/>
      <c r="J132" s="224"/>
      <c r="K132" s="224"/>
      <c r="L132" s="224"/>
      <c r="M132" s="224"/>
      <c r="N132" s="224"/>
      <c r="O132" s="224"/>
      <c r="P132" s="224"/>
      <c r="Q132" s="224"/>
      <c r="R132" s="224"/>
      <c r="S132" s="224"/>
      <c r="T132" s="224"/>
      <c r="U132" s="224"/>
      <c r="V132" s="224"/>
      <c r="W132" s="224"/>
      <c r="X132" s="224"/>
      <c r="Y132" s="224"/>
    </row>
    <row r="133" spans="2:25" s="22" customFormat="1" ht="129.75" customHeight="1" x14ac:dyDescent="0.2">
      <c r="B133" s="217" t="s">
        <v>210</v>
      </c>
      <c r="C133" s="223"/>
      <c r="D133" s="223"/>
      <c r="E133" s="223"/>
      <c r="F133" s="225" t="s">
        <v>211</v>
      </c>
      <c r="G133" s="225"/>
      <c r="H133" s="225"/>
      <c r="I133" s="225"/>
      <c r="J133" s="225"/>
      <c r="K133" s="225"/>
      <c r="L133" s="225"/>
      <c r="M133" s="225"/>
      <c r="N133" s="225"/>
      <c r="O133" s="225"/>
      <c r="P133" s="225"/>
      <c r="Q133" s="225"/>
      <c r="R133" s="225"/>
      <c r="S133" s="225"/>
      <c r="T133" s="225"/>
      <c r="U133" s="225"/>
      <c r="V133" s="225"/>
      <c r="W133" s="225"/>
      <c r="X133" s="225"/>
      <c r="Y133" s="225"/>
    </row>
    <row r="134" spans="2:25" s="22" customFormat="1" ht="32.25" customHeight="1" x14ac:dyDescent="0.2">
      <c r="B134" s="217" t="s">
        <v>212</v>
      </c>
      <c r="C134" s="223"/>
      <c r="D134" s="223"/>
      <c r="E134" s="223"/>
      <c r="F134" s="218" t="s">
        <v>213</v>
      </c>
      <c r="G134" s="218"/>
      <c r="H134" s="218"/>
      <c r="I134" s="218"/>
      <c r="J134" s="218"/>
      <c r="K134" s="218"/>
      <c r="L134" s="218"/>
      <c r="M134" s="218"/>
      <c r="N134" s="218"/>
      <c r="O134" s="218"/>
      <c r="P134" s="218"/>
      <c r="Q134" s="218"/>
      <c r="R134" s="218"/>
      <c r="S134" s="218"/>
      <c r="T134" s="218"/>
      <c r="U134" s="218"/>
      <c r="V134" s="218"/>
      <c r="W134" s="218"/>
      <c r="X134" s="218"/>
      <c r="Y134" s="218"/>
    </row>
    <row r="135" spans="2:25" s="22" customFormat="1" ht="18.75" customHeight="1" x14ac:dyDescent="0.2">
      <c r="B135" s="219" t="s">
        <v>214</v>
      </c>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1"/>
    </row>
    <row r="136" spans="2:25" s="22" customFormat="1" ht="96" customHeight="1" x14ac:dyDescent="0.2">
      <c r="B136" s="223" t="s">
        <v>215</v>
      </c>
      <c r="C136" s="223"/>
      <c r="D136" s="223"/>
      <c r="E136" s="223"/>
      <c r="F136" s="218" t="s">
        <v>216</v>
      </c>
      <c r="G136" s="218"/>
      <c r="H136" s="218"/>
      <c r="I136" s="218"/>
      <c r="J136" s="218"/>
      <c r="K136" s="218"/>
      <c r="L136" s="218"/>
      <c r="M136" s="218"/>
      <c r="N136" s="218"/>
      <c r="O136" s="218"/>
      <c r="P136" s="218"/>
      <c r="Q136" s="218"/>
      <c r="R136" s="218"/>
      <c r="S136" s="218"/>
      <c r="T136" s="218"/>
      <c r="U136" s="218"/>
      <c r="V136" s="218"/>
      <c r="W136" s="218"/>
      <c r="X136" s="218"/>
      <c r="Y136" s="218"/>
    </row>
    <row r="137" spans="2:25" s="22" customFormat="1" ht="86.25" customHeight="1" x14ac:dyDescent="0.2">
      <c r="B137" s="217" t="s">
        <v>217</v>
      </c>
      <c r="C137" s="217"/>
      <c r="D137" s="217"/>
      <c r="E137" s="217"/>
      <c r="F137" s="218" t="s">
        <v>218</v>
      </c>
      <c r="G137" s="218"/>
      <c r="H137" s="218"/>
      <c r="I137" s="218"/>
      <c r="J137" s="218"/>
      <c r="K137" s="218"/>
      <c r="L137" s="218"/>
      <c r="M137" s="218"/>
      <c r="N137" s="218"/>
      <c r="O137" s="218"/>
      <c r="P137" s="218"/>
      <c r="Q137" s="218"/>
      <c r="R137" s="218"/>
      <c r="S137" s="218"/>
      <c r="T137" s="218"/>
      <c r="U137" s="218"/>
      <c r="V137" s="218"/>
      <c r="W137" s="218"/>
      <c r="X137" s="218"/>
      <c r="Y137" s="218"/>
    </row>
    <row r="138" spans="2:25" ht="74.25" customHeight="1" x14ac:dyDescent="0.25">
      <c r="B138" s="217" t="s">
        <v>219</v>
      </c>
      <c r="C138" s="217"/>
      <c r="D138" s="217"/>
      <c r="E138" s="217"/>
      <c r="F138" s="218" t="s">
        <v>220</v>
      </c>
      <c r="G138" s="218"/>
      <c r="H138" s="218"/>
      <c r="I138" s="218"/>
      <c r="J138" s="218"/>
      <c r="K138" s="218"/>
      <c r="L138" s="218"/>
      <c r="M138" s="218"/>
      <c r="N138" s="218"/>
      <c r="O138" s="218"/>
      <c r="P138" s="218"/>
      <c r="Q138" s="218"/>
      <c r="R138" s="218"/>
      <c r="S138" s="218"/>
      <c r="T138" s="218"/>
      <c r="U138" s="218"/>
      <c r="V138" s="218"/>
      <c r="W138" s="218"/>
      <c r="X138" s="218"/>
      <c r="Y138" s="218"/>
    </row>
    <row r="139" spans="2:25" ht="18" customHeight="1" x14ac:dyDescent="0.25">
      <c r="B139" s="219" t="s">
        <v>221</v>
      </c>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1"/>
    </row>
    <row r="140" spans="2:25" ht="243" customHeight="1" x14ac:dyDescent="0.25">
      <c r="B140" s="217" t="s">
        <v>222</v>
      </c>
      <c r="C140" s="217"/>
      <c r="D140" s="217"/>
      <c r="E140" s="217"/>
      <c r="F140" s="222" t="s">
        <v>223</v>
      </c>
      <c r="G140" s="222"/>
      <c r="H140" s="222"/>
      <c r="I140" s="222"/>
      <c r="J140" s="222"/>
      <c r="K140" s="222"/>
      <c r="L140" s="222"/>
      <c r="M140" s="222"/>
      <c r="N140" s="222"/>
      <c r="O140" s="222"/>
      <c r="P140" s="222"/>
      <c r="Q140" s="222"/>
      <c r="R140" s="222"/>
      <c r="S140" s="222"/>
      <c r="T140" s="222"/>
      <c r="U140" s="222"/>
      <c r="V140" s="222"/>
      <c r="W140" s="222"/>
      <c r="X140" s="222"/>
      <c r="Y140" s="222"/>
    </row>
    <row r="141" spans="2:25" ht="33.75" customHeight="1" x14ac:dyDescent="0.25">
      <c r="B141" s="217" t="s">
        <v>224</v>
      </c>
      <c r="C141" s="217"/>
      <c r="D141" s="217"/>
      <c r="E141" s="217"/>
      <c r="F141" s="222" t="s">
        <v>225</v>
      </c>
      <c r="G141" s="222"/>
      <c r="H141" s="222"/>
      <c r="I141" s="222"/>
      <c r="J141" s="222"/>
      <c r="K141" s="222"/>
      <c r="L141" s="222"/>
      <c r="M141" s="222"/>
      <c r="N141" s="222"/>
      <c r="O141" s="222"/>
      <c r="P141" s="222"/>
      <c r="Q141" s="222"/>
      <c r="R141" s="222"/>
      <c r="S141" s="222"/>
      <c r="T141" s="222"/>
      <c r="U141" s="222"/>
      <c r="V141" s="222"/>
      <c r="W141" s="222"/>
      <c r="X141" s="222"/>
      <c r="Y141" s="222"/>
    </row>
    <row r="142" spans="2:25" ht="12.75" customHeight="1" x14ac:dyDescent="0.25"/>
    <row r="143" spans="2:25" x14ac:dyDescent="0.25"/>
    <row r="144" spans="2:25"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sheetData>
  <mergeCells count="327">
    <mergeCell ref="B11:E11"/>
    <mergeCell ref="F11:Y11"/>
    <mergeCell ref="B12:E12"/>
    <mergeCell ref="F12:Y12"/>
    <mergeCell ref="B13:E13"/>
    <mergeCell ref="F13:Y13"/>
    <mergeCell ref="B1:E5"/>
    <mergeCell ref="F1:Y5"/>
    <mergeCell ref="B7:Y7"/>
    <mergeCell ref="B9:E9"/>
    <mergeCell ref="F9:Y9"/>
    <mergeCell ref="B10:Y10"/>
    <mergeCell ref="H25:I25"/>
    <mergeCell ref="J25:K25"/>
    <mergeCell ref="L25:W25"/>
    <mergeCell ref="X25:Y25"/>
    <mergeCell ref="H26:I26"/>
    <mergeCell ref="J26:K26"/>
    <mergeCell ref="L26:W26"/>
    <mergeCell ref="X26:Y26"/>
    <mergeCell ref="H23:I23"/>
    <mergeCell ref="J23:K23"/>
    <mergeCell ref="L23:W23"/>
    <mergeCell ref="X23:Y23"/>
    <mergeCell ref="H24:I24"/>
    <mergeCell ref="J24:K24"/>
    <mergeCell ref="L24:W24"/>
    <mergeCell ref="X24:Y24"/>
    <mergeCell ref="F28:Y30"/>
    <mergeCell ref="F31:Y31"/>
    <mergeCell ref="F32:J33"/>
    <mergeCell ref="K32:Y32"/>
    <mergeCell ref="K33:M33"/>
    <mergeCell ref="N33:P33"/>
    <mergeCell ref="Q33:S33"/>
    <mergeCell ref="T33:V33"/>
    <mergeCell ref="W33:Y33"/>
    <mergeCell ref="F35:J35"/>
    <mergeCell ref="K35:M35"/>
    <mergeCell ref="N35:P35"/>
    <mergeCell ref="Q35:S35"/>
    <mergeCell ref="T35:V35"/>
    <mergeCell ref="W35:Y35"/>
    <mergeCell ref="F34:J34"/>
    <mergeCell ref="K34:M34"/>
    <mergeCell ref="N34:P34"/>
    <mergeCell ref="Q34:S34"/>
    <mergeCell ref="T34:V34"/>
    <mergeCell ref="W34:Y34"/>
    <mergeCell ref="H41:J41"/>
    <mergeCell ref="K41:M41"/>
    <mergeCell ref="N41:P41"/>
    <mergeCell ref="Q41:S41"/>
    <mergeCell ref="T41:V41"/>
    <mergeCell ref="W41:Y41"/>
    <mergeCell ref="F36:Y36"/>
    <mergeCell ref="F37:Y38"/>
    <mergeCell ref="F39:Y39"/>
    <mergeCell ref="F40:F44"/>
    <mergeCell ref="H40:J40"/>
    <mergeCell ref="K40:M40"/>
    <mergeCell ref="N40:P40"/>
    <mergeCell ref="Q40:S40"/>
    <mergeCell ref="T40:V40"/>
    <mergeCell ref="W40:Y40"/>
    <mergeCell ref="H43:J43"/>
    <mergeCell ref="K43:M43"/>
    <mergeCell ref="N43:P43"/>
    <mergeCell ref="Q43:S43"/>
    <mergeCell ref="T43:V43"/>
    <mergeCell ref="W43:Y43"/>
    <mergeCell ref="H42:J42"/>
    <mergeCell ref="K42:M42"/>
    <mergeCell ref="N42:P42"/>
    <mergeCell ref="Q42:S42"/>
    <mergeCell ref="T42:V42"/>
    <mergeCell ref="W42:Y42"/>
    <mergeCell ref="F45:J46"/>
    <mergeCell ref="K45:Y45"/>
    <mergeCell ref="K46:M46"/>
    <mergeCell ref="N46:P46"/>
    <mergeCell ref="Q46:S46"/>
    <mergeCell ref="T46:V46"/>
    <mergeCell ref="W46:Y46"/>
    <mergeCell ref="H44:J44"/>
    <mergeCell ref="K44:M44"/>
    <mergeCell ref="N44:P44"/>
    <mergeCell ref="Q44:S44"/>
    <mergeCell ref="T44:V44"/>
    <mergeCell ref="W44:Y44"/>
    <mergeCell ref="N48:P48"/>
    <mergeCell ref="Q48:S48"/>
    <mergeCell ref="T48:V48"/>
    <mergeCell ref="W48:Y48"/>
    <mergeCell ref="F47:J47"/>
    <mergeCell ref="K47:M47"/>
    <mergeCell ref="N47:P47"/>
    <mergeCell ref="Q47:S47"/>
    <mergeCell ref="T47:V47"/>
    <mergeCell ref="W47:Y47"/>
    <mergeCell ref="B54:E54"/>
    <mergeCell ref="F54:Y54"/>
    <mergeCell ref="B55:E55"/>
    <mergeCell ref="F55:Y55"/>
    <mergeCell ref="B56:E56"/>
    <mergeCell ref="F56:Y56"/>
    <mergeCell ref="F50:Y50"/>
    <mergeCell ref="B51:Y51"/>
    <mergeCell ref="B52:E52"/>
    <mergeCell ref="F52:Y52"/>
    <mergeCell ref="B53:E53"/>
    <mergeCell ref="F53:Y53"/>
    <mergeCell ref="B14:E50"/>
    <mergeCell ref="F14:Y19"/>
    <mergeCell ref="H21:I21"/>
    <mergeCell ref="J21:K21"/>
    <mergeCell ref="L21:W21"/>
    <mergeCell ref="X21:Y21"/>
    <mergeCell ref="H22:I22"/>
    <mergeCell ref="J22:K22"/>
    <mergeCell ref="L22:W22"/>
    <mergeCell ref="X22:Y22"/>
    <mergeCell ref="F48:J48"/>
    <mergeCell ref="K48:M48"/>
    <mergeCell ref="F66:Y66"/>
    <mergeCell ref="F67:Y67"/>
    <mergeCell ref="F68:Y68"/>
    <mergeCell ref="B69:Y69"/>
    <mergeCell ref="B70:E78"/>
    <mergeCell ref="F70:Y70"/>
    <mergeCell ref="H71:W71"/>
    <mergeCell ref="H72:I72"/>
    <mergeCell ref="J72:M72"/>
    <mergeCell ref="N72:W72"/>
    <mergeCell ref="B57:E68"/>
    <mergeCell ref="F57:Y57"/>
    <mergeCell ref="F58:Y58"/>
    <mergeCell ref="F59:Y59"/>
    <mergeCell ref="F60:Y60"/>
    <mergeCell ref="F61:Y61"/>
    <mergeCell ref="F62:Y62"/>
    <mergeCell ref="F63:Y63"/>
    <mergeCell ref="F64:Y64"/>
    <mergeCell ref="F65:Y65"/>
    <mergeCell ref="H75:I75"/>
    <mergeCell ref="J75:M75"/>
    <mergeCell ref="N75:W75"/>
    <mergeCell ref="H76:I76"/>
    <mergeCell ref="J76:M76"/>
    <mergeCell ref="N76:W76"/>
    <mergeCell ref="H73:I73"/>
    <mergeCell ref="J73:M73"/>
    <mergeCell ref="N73:W73"/>
    <mergeCell ref="H74:I74"/>
    <mergeCell ref="J74:M74"/>
    <mergeCell ref="N74:W74"/>
    <mergeCell ref="H77:I77"/>
    <mergeCell ref="J77:M77"/>
    <mergeCell ref="N77:W77"/>
    <mergeCell ref="B79:E107"/>
    <mergeCell ref="F79:Y79"/>
    <mergeCell ref="F80:Y80"/>
    <mergeCell ref="F81:Y81"/>
    <mergeCell ref="F82:Y82"/>
    <mergeCell ref="F83:F87"/>
    <mergeCell ref="H83:J83"/>
    <mergeCell ref="K83:M83"/>
    <mergeCell ref="N83:P83"/>
    <mergeCell ref="Q83:S83"/>
    <mergeCell ref="T83:V83"/>
    <mergeCell ref="W83:Y83"/>
    <mergeCell ref="H84:J84"/>
    <mergeCell ref="K84:M84"/>
    <mergeCell ref="N84:P84"/>
    <mergeCell ref="Q84:S84"/>
    <mergeCell ref="T84:V84"/>
    <mergeCell ref="H86:J86"/>
    <mergeCell ref="K86:M86"/>
    <mergeCell ref="N86:P86"/>
    <mergeCell ref="Q86:S86"/>
    <mergeCell ref="T86:V86"/>
    <mergeCell ref="W86:Y86"/>
    <mergeCell ref="W84:Y84"/>
    <mergeCell ref="H85:J85"/>
    <mergeCell ref="K85:M85"/>
    <mergeCell ref="N85:P85"/>
    <mergeCell ref="Q85:S85"/>
    <mergeCell ref="T85:V85"/>
    <mergeCell ref="W85:Y85"/>
    <mergeCell ref="F88:J89"/>
    <mergeCell ref="K88:Y88"/>
    <mergeCell ref="K89:M89"/>
    <mergeCell ref="N89:P89"/>
    <mergeCell ref="Q89:S89"/>
    <mergeCell ref="T89:V89"/>
    <mergeCell ref="W89:Y89"/>
    <mergeCell ref="H87:J87"/>
    <mergeCell ref="K87:M87"/>
    <mergeCell ref="N87:P87"/>
    <mergeCell ref="Q87:S87"/>
    <mergeCell ref="T87:V87"/>
    <mergeCell ref="W87:Y87"/>
    <mergeCell ref="F91:J91"/>
    <mergeCell ref="K91:M91"/>
    <mergeCell ref="N91:P91"/>
    <mergeCell ref="Q91:S91"/>
    <mergeCell ref="T91:V91"/>
    <mergeCell ref="W91:Y91"/>
    <mergeCell ref="F90:J90"/>
    <mergeCell ref="K90:M90"/>
    <mergeCell ref="N90:P90"/>
    <mergeCell ref="Q90:S90"/>
    <mergeCell ref="T90:V90"/>
    <mergeCell ref="W90:Y90"/>
    <mergeCell ref="F93:J93"/>
    <mergeCell ref="K93:M93"/>
    <mergeCell ref="N93:P93"/>
    <mergeCell ref="Q93:S93"/>
    <mergeCell ref="T93:V93"/>
    <mergeCell ref="W93:Y93"/>
    <mergeCell ref="F92:J92"/>
    <mergeCell ref="K92:M92"/>
    <mergeCell ref="N92:P92"/>
    <mergeCell ref="Q92:S92"/>
    <mergeCell ref="T92:V92"/>
    <mergeCell ref="W92:Y92"/>
    <mergeCell ref="F95:Y95"/>
    <mergeCell ref="F96:Y96"/>
    <mergeCell ref="F97:F101"/>
    <mergeCell ref="H97:J97"/>
    <mergeCell ref="K97:M97"/>
    <mergeCell ref="N97:P97"/>
    <mergeCell ref="Q97:S97"/>
    <mergeCell ref="T97:V97"/>
    <mergeCell ref="W97:Y97"/>
    <mergeCell ref="H98:J98"/>
    <mergeCell ref="K98:M98"/>
    <mergeCell ref="N98:P98"/>
    <mergeCell ref="Q98:S98"/>
    <mergeCell ref="T98:V98"/>
    <mergeCell ref="W98:Y98"/>
    <mergeCell ref="H99:J99"/>
    <mergeCell ref="K99:M99"/>
    <mergeCell ref="N99:P99"/>
    <mergeCell ref="Q99:S99"/>
    <mergeCell ref="T99:V99"/>
    <mergeCell ref="H101:J101"/>
    <mergeCell ref="K101:M101"/>
    <mergeCell ref="N101:P101"/>
    <mergeCell ref="Q101:S101"/>
    <mergeCell ref="T101:V101"/>
    <mergeCell ref="W101:Y101"/>
    <mergeCell ref="W99:Y99"/>
    <mergeCell ref="H100:J100"/>
    <mergeCell ref="K100:M100"/>
    <mergeCell ref="N100:P100"/>
    <mergeCell ref="Q100:S100"/>
    <mergeCell ref="T100:V100"/>
    <mergeCell ref="W100:Y100"/>
    <mergeCell ref="F104:J104"/>
    <mergeCell ref="K104:M104"/>
    <mergeCell ref="N104:P104"/>
    <mergeCell ref="Q104:S104"/>
    <mergeCell ref="T104:V104"/>
    <mergeCell ref="W104:Y104"/>
    <mergeCell ref="F102:J103"/>
    <mergeCell ref="K102:Y102"/>
    <mergeCell ref="K103:M103"/>
    <mergeCell ref="N103:P103"/>
    <mergeCell ref="Q103:S103"/>
    <mergeCell ref="T103:V103"/>
    <mergeCell ref="W103:Y103"/>
    <mergeCell ref="F106:J106"/>
    <mergeCell ref="K106:M106"/>
    <mergeCell ref="N106:P106"/>
    <mergeCell ref="Q106:S106"/>
    <mergeCell ref="T106:V106"/>
    <mergeCell ref="W106:Y106"/>
    <mergeCell ref="F105:J105"/>
    <mergeCell ref="K105:M105"/>
    <mergeCell ref="N105:P105"/>
    <mergeCell ref="Q105:S105"/>
    <mergeCell ref="T105:V105"/>
    <mergeCell ref="W105:Y105"/>
    <mergeCell ref="F118:Y118"/>
    <mergeCell ref="F119:Y119"/>
    <mergeCell ref="F120:Y120"/>
    <mergeCell ref="F121:Y121"/>
    <mergeCell ref="F122:Y122"/>
    <mergeCell ref="F123:Y123"/>
    <mergeCell ref="B108:E111"/>
    <mergeCell ref="F108:Y111"/>
    <mergeCell ref="B112:Y112"/>
    <mergeCell ref="B113:E113"/>
    <mergeCell ref="F113:Y113"/>
    <mergeCell ref="B114:E130"/>
    <mergeCell ref="F114:Y114"/>
    <mergeCell ref="F115:Y115"/>
    <mergeCell ref="F116:Y116"/>
    <mergeCell ref="F117:Y117"/>
    <mergeCell ref="F130:Y130"/>
    <mergeCell ref="B131:E131"/>
    <mergeCell ref="F131:Y131"/>
    <mergeCell ref="B132:E132"/>
    <mergeCell ref="F132:Y132"/>
    <mergeCell ref="B133:E133"/>
    <mergeCell ref="F133:Y133"/>
    <mergeCell ref="F124:Y124"/>
    <mergeCell ref="F125:Y125"/>
    <mergeCell ref="F126:Y126"/>
    <mergeCell ref="F127:Y127"/>
    <mergeCell ref="F128:Y128"/>
    <mergeCell ref="F129:Y129"/>
    <mergeCell ref="B138:E138"/>
    <mergeCell ref="F138:Y138"/>
    <mergeCell ref="B139:Y139"/>
    <mergeCell ref="B140:E140"/>
    <mergeCell ref="F140:Y140"/>
    <mergeCell ref="B141:E141"/>
    <mergeCell ref="F141:Y141"/>
    <mergeCell ref="B134:E134"/>
    <mergeCell ref="F134:Y134"/>
    <mergeCell ref="B135:Y135"/>
    <mergeCell ref="B136:E136"/>
    <mergeCell ref="F136:Y136"/>
    <mergeCell ref="B137:E137"/>
    <mergeCell ref="F137:Y13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tint="-0.249977111117893"/>
  </sheetPr>
  <dimension ref="A1:P128"/>
  <sheetViews>
    <sheetView showGridLines="0" zoomScale="75" zoomScaleNormal="100" workbookViewId="0">
      <selection activeCell="A116" sqref="A116"/>
    </sheetView>
  </sheetViews>
  <sheetFormatPr baseColWidth="10" defaultColWidth="0" defaultRowHeight="15" x14ac:dyDescent="0.25"/>
  <cols>
    <col min="1" max="1" width="72.5" style="23" customWidth="1"/>
    <col min="2" max="2" width="74.5" style="24" customWidth="1"/>
    <col min="3" max="3" width="5" style="1" customWidth="1"/>
    <col min="4" max="11" width="5" style="1" hidden="1" customWidth="1"/>
    <col min="12" max="16" width="5.875" style="1" hidden="1" customWidth="1"/>
    <col min="17" max="16384" width="10" style="1" hidden="1"/>
  </cols>
  <sheetData>
    <row r="1" spans="1:2" ht="15" customHeight="1" x14ac:dyDescent="0.25">
      <c r="A1" s="386"/>
      <c r="B1" s="389" t="s">
        <v>607</v>
      </c>
    </row>
    <row r="2" spans="1:2" x14ac:dyDescent="0.25">
      <c r="A2" s="387"/>
      <c r="B2" s="390"/>
    </row>
    <row r="3" spans="1:2" x14ac:dyDescent="0.25">
      <c r="A3" s="387"/>
      <c r="B3" s="390"/>
    </row>
    <row r="4" spans="1:2" x14ac:dyDescent="0.25">
      <c r="A4" s="387"/>
      <c r="B4" s="390"/>
    </row>
    <row r="5" spans="1:2" ht="15.75" thickBot="1" x14ac:dyDescent="0.3">
      <c r="A5" s="388"/>
      <c r="B5" s="391"/>
    </row>
    <row r="6" spans="1:2" ht="6.75" customHeight="1" thickBot="1" x14ac:dyDescent="0.3"/>
    <row r="7" spans="1:2" ht="16.5" thickBot="1" x14ac:dyDescent="0.3">
      <c r="A7" s="392" t="s">
        <v>226</v>
      </c>
      <c r="B7" s="393"/>
    </row>
    <row r="8" spans="1:2" ht="63" customHeight="1" x14ac:dyDescent="0.25">
      <c r="A8" s="394" t="s">
        <v>227</v>
      </c>
      <c r="B8" s="395"/>
    </row>
    <row r="9" spans="1:2" ht="18" customHeight="1" x14ac:dyDescent="0.25">
      <c r="A9" s="25" t="s">
        <v>228</v>
      </c>
      <c r="B9" s="26" t="s">
        <v>229</v>
      </c>
    </row>
    <row r="10" spans="1:2" s="27" customFormat="1" ht="25.5" customHeight="1" x14ac:dyDescent="0.2">
      <c r="A10" s="382" t="s">
        <v>230</v>
      </c>
      <c r="B10" s="383"/>
    </row>
    <row r="11" spans="1:2" ht="39.950000000000003" customHeight="1" x14ac:dyDescent="0.25">
      <c r="A11" s="210" t="s">
        <v>231</v>
      </c>
      <c r="B11" s="29"/>
    </row>
    <row r="12" spans="1:2" ht="39.950000000000003" customHeight="1" x14ac:dyDescent="0.25">
      <c r="A12" s="210" t="s">
        <v>232</v>
      </c>
      <c r="B12" s="30"/>
    </row>
    <row r="13" spans="1:2" ht="39.950000000000003" customHeight="1" x14ac:dyDescent="0.25">
      <c r="A13" s="210" t="s">
        <v>233</v>
      </c>
      <c r="B13" s="29"/>
    </row>
    <row r="14" spans="1:2" ht="37.5" customHeight="1" x14ac:dyDescent="0.25">
      <c r="A14" s="210" t="s">
        <v>234</v>
      </c>
      <c r="B14" s="30"/>
    </row>
    <row r="15" spans="1:2" ht="42" customHeight="1" x14ac:dyDescent="0.25">
      <c r="A15" s="210" t="s">
        <v>235</v>
      </c>
      <c r="B15" s="30"/>
    </row>
    <row r="16" spans="1:2" ht="67.5" customHeight="1" x14ac:dyDescent="0.25">
      <c r="A16" s="210" t="s">
        <v>236</v>
      </c>
      <c r="B16" s="31"/>
    </row>
    <row r="17" spans="1:2" ht="39.950000000000003" customHeight="1" x14ac:dyDescent="0.25">
      <c r="A17" s="210" t="s">
        <v>237</v>
      </c>
      <c r="B17" s="29"/>
    </row>
    <row r="18" spans="1:2" ht="40.5" customHeight="1" x14ac:dyDescent="0.25">
      <c r="A18" s="210" t="s">
        <v>238</v>
      </c>
      <c r="B18" s="29"/>
    </row>
    <row r="19" spans="1:2" ht="91.5" customHeight="1" x14ac:dyDescent="0.25">
      <c r="A19" s="211" t="s">
        <v>239</v>
      </c>
      <c r="B19" s="29"/>
    </row>
    <row r="20" spans="1:2" ht="39.950000000000003" customHeight="1" x14ac:dyDescent="0.25">
      <c r="A20" s="210" t="s">
        <v>240</v>
      </c>
      <c r="B20" s="29"/>
    </row>
    <row r="21" spans="1:2" ht="39.950000000000003" customHeight="1" x14ac:dyDescent="0.25">
      <c r="A21" s="210" t="s">
        <v>241</v>
      </c>
      <c r="B21" s="32"/>
    </row>
    <row r="22" spans="1:2" ht="39.950000000000003" customHeight="1" x14ac:dyDescent="0.25">
      <c r="A22" s="210" t="s">
        <v>242</v>
      </c>
      <c r="B22" s="32"/>
    </row>
    <row r="23" spans="1:2" ht="41.25" customHeight="1" x14ac:dyDescent="0.25">
      <c r="A23" s="210" t="s">
        <v>243</v>
      </c>
      <c r="B23" s="33"/>
    </row>
    <row r="24" spans="1:2" ht="45" customHeight="1" x14ac:dyDescent="0.25">
      <c r="A24" s="210" t="s">
        <v>244</v>
      </c>
      <c r="B24" s="29"/>
    </row>
    <row r="25" spans="1:2" ht="49.5" customHeight="1" x14ac:dyDescent="0.25">
      <c r="A25" s="212" t="s">
        <v>245</v>
      </c>
      <c r="B25" s="34"/>
    </row>
    <row r="26" spans="1:2" ht="39.950000000000003" customHeight="1" x14ac:dyDescent="0.25">
      <c r="A26" s="212" t="s">
        <v>246</v>
      </c>
      <c r="B26" s="34"/>
    </row>
    <row r="27" spans="1:2" ht="39.950000000000003" customHeight="1" x14ac:dyDescent="0.25">
      <c r="A27" s="212" t="s">
        <v>247</v>
      </c>
      <c r="B27" s="35"/>
    </row>
    <row r="28" spans="1:2" ht="48" customHeight="1" x14ac:dyDescent="0.25">
      <c r="A28" s="212" t="s">
        <v>248</v>
      </c>
      <c r="B28" s="29"/>
    </row>
    <row r="29" spans="1:2" ht="60.75" customHeight="1" x14ac:dyDescent="0.25">
      <c r="A29" s="210" t="s">
        <v>249</v>
      </c>
      <c r="B29" s="36"/>
    </row>
    <row r="30" spans="1:2" ht="30" customHeight="1" x14ac:dyDescent="0.25">
      <c r="A30" s="37" t="s">
        <v>250</v>
      </c>
      <c r="B30" s="38"/>
    </row>
    <row r="31" spans="1:2" ht="30" customHeight="1" x14ac:dyDescent="0.25">
      <c r="A31" s="37" t="s">
        <v>251</v>
      </c>
      <c r="B31" s="38"/>
    </row>
    <row r="32" spans="1:2" ht="30" customHeight="1" x14ac:dyDescent="0.25">
      <c r="A32" s="37" t="s">
        <v>252</v>
      </c>
      <c r="B32" s="38"/>
    </row>
    <row r="33" spans="1:2" ht="30" customHeight="1" x14ac:dyDescent="0.25">
      <c r="A33" s="37" t="s">
        <v>253</v>
      </c>
      <c r="B33" s="38"/>
    </row>
    <row r="34" spans="1:2" ht="30" customHeight="1" x14ac:dyDescent="0.25">
      <c r="A34" s="37" t="s">
        <v>254</v>
      </c>
      <c r="B34" s="38"/>
    </row>
    <row r="35" spans="1:2" ht="42.6" customHeight="1" x14ac:dyDescent="0.25">
      <c r="A35" s="37" t="s">
        <v>255</v>
      </c>
      <c r="B35" s="38"/>
    </row>
    <row r="36" spans="1:2" ht="30" customHeight="1" x14ac:dyDescent="0.25">
      <c r="A36" s="37" t="s">
        <v>256</v>
      </c>
      <c r="B36" s="38"/>
    </row>
    <row r="37" spans="1:2" ht="39.950000000000003" customHeight="1" x14ac:dyDescent="0.25">
      <c r="A37" s="28" t="s">
        <v>257</v>
      </c>
      <c r="B37" s="30"/>
    </row>
    <row r="38" spans="1:2" ht="30" customHeight="1" x14ac:dyDescent="0.25">
      <c r="A38" s="37" t="s">
        <v>258</v>
      </c>
      <c r="B38" s="39"/>
    </row>
    <row r="39" spans="1:2" ht="30" customHeight="1" x14ac:dyDescent="0.25">
      <c r="A39" s="37" t="s">
        <v>259</v>
      </c>
      <c r="B39" s="29"/>
    </row>
    <row r="40" spans="1:2" ht="30" customHeight="1" x14ac:dyDescent="0.25">
      <c r="A40" s="37" t="s">
        <v>260</v>
      </c>
      <c r="B40" s="29"/>
    </row>
    <row r="41" spans="1:2" ht="14.25" customHeight="1" x14ac:dyDescent="0.25">
      <c r="A41" s="37"/>
      <c r="B41" s="29"/>
    </row>
    <row r="42" spans="1:2" ht="39.950000000000003" customHeight="1" x14ac:dyDescent="0.25">
      <c r="A42" s="28" t="s">
        <v>261</v>
      </c>
      <c r="B42" s="29"/>
    </row>
    <row r="43" spans="1:2" ht="30" customHeight="1" x14ac:dyDescent="0.25">
      <c r="A43" s="40" t="s">
        <v>262</v>
      </c>
      <c r="B43" s="39"/>
    </row>
    <row r="44" spans="1:2" ht="39.950000000000003" customHeight="1" x14ac:dyDescent="0.25">
      <c r="A44" s="28" t="s">
        <v>263</v>
      </c>
      <c r="B44" s="29"/>
    </row>
    <row r="45" spans="1:2" ht="30" customHeight="1" x14ac:dyDescent="0.25">
      <c r="A45" s="40" t="s">
        <v>264</v>
      </c>
      <c r="B45" s="39"/>
    </row>
    <row r="46" spans="1:2" ht="18" customHeight="1" x14ac:dyDescent="0.25">
      <c r="A46" s="41"/>
      <c r="B46" s="30"/>
    </row>
    <row r="47" spans="1:2" ht="39.950000000000003" customHeight="1" x14ac:dyDescent="0.25">
      <c r="A47" s="212" t="s">
        <v>265</v>
      </c>
      <c r="B47" s="30"/>
    </row>
    <row r="48" spans="1:2" ht="53.25" customHeight="1" x14ac:dyDescent="0.25">
      <c r="A48" s="212" t="s">
        <v>266</v>
      </c>
      <c r="B48" s="30"/>
    </row>
    <row r="49" spans="1:2" ht="39.950000000000003" customHeight="1" x14ac:dyDescent="0.25">
      <c r="A49" s="210" t="s">
        <v>267</v>
      </c>
      <c r="B49" s="30"/>
    </row>
    <row r="50" spans="1:2" ht="44.25" customHeight="1" x14ac:dyDescent="0.25">
      <c r="A50" s="212" t="s">
        <v>268</v>
      </c>
      <c r="B50" s="29"/>
    </row>
    <row r="51" spans="1:2" ht="24.75" customHeight="1" x14ac:dyDescent="0.25">
      <c r="A51" s="382" t="s">
        <v>269</v>
      </c>
      <c r="B51" s="383"/>
    </row>
    <row r="52" spans="1:2" ht="47.25" customHeight="1" x14ac:dyDescent="0.25">
      <c r="A52" s="210" t="s">
        <v>270</v>
      </c>
      <c r="B52" s="42"/>
    </row>
    <row r="53" spans="1:2" ht="51" customHeight="1" x14ac:dyDescent="0.25">
      <c r="A53" s="210" t="s">
        <v>271</v>
      </c>
      <c r="B53" s="42"/>
    </row>
    <row r="54" spans="1:2" s="27" customFormat="1" ht="36.75" customHeight="1" x14ac:dyDescent="0.2">
      <c r="A54" s="210" t="s">
        <v>272</v>
      </c>
      <c r="B54" s="42"/>
    </row>
    <row r="55" spans="1:2" s="27" customFormat="1" ht="27" customHeight="1" x14ac:dyDescent="0.2">
      <c r="A55" s="382" t="s">
        <v>273</v>
      </c>
      <c r="B55" s="383"/>
    </row>
    <row r="56" spans="1:2" s="27" customFormat="1" ht="60" customHeight="1" x14ac:dyDescent="0.2">
      <c r="A56" s="210" t="s">
        <v>274</v>
      </c>
      <c r="B56" s="42"/>
    </row>
    <row r="57" spans="1:2" s="27" customFormat="1" ht="29.25" customHeight="1" x14ac:dyDescent="0.2">
      <c r="A57" s="382" t="s">
        <v>275</v>
      </c>
      <c r="B57" s="383"/>
    </row>
    <row r="58" spans="1:2" s="27" customFormat="1" ht="45.75" customHeight="1" x14ac:dyDescent="0.2">
      <c r="A58" s="210" t="s">
        <v>276</v>
      </c>
      <c r="B58" s="42"/>
    </row>
    <row r="59" spans="1:2" s="27" customFormat="1" ht="102" x14ac:dyDescent="0.2">
      <c r="A59" s="210" t="s">
        <v>277</v>
      </c>
      <c r="B59" s="43"/>
    </row>
    <row r="60" spans="1:2" s="27" customFormat="1" ht="90" customHeight="1" x14ac:dyDescent="0.2">
      <c r="A60" s="210" t="s">
        <v>278</v>
      </c>
      <c r="B60" s="42"/>
    </row>
    <row r="61" spans="1:2" s="27" customFormat="1" ht="34.5" customHeight="1" x14ac:dyDescent="0.2">
      <c r="A61" s="384" t="s">
        <v>279</v>
      </c>
      <c r="B61" s="385"/>
    </row>
    <row r="62" spans="1:2" s="27" customFormat="1" ht="45.75" customHeight="1" x14ac:dyDescent="0.2">
      <c r="A62" s="210" t="s">
        <v>280</v>
      </c>
      <c r="B62" s="29"/>
    </row>
    <row r="63" spans="1:2" s="27" customFormat="1" ht="45.75" customHeight="1" x14ac:dyDescent="0.2">
      <c r="A63" s="212" t="s">
        <v>281</v>
      </c>
      <c r="B63" s="44"/>
    </row>
    <row r="64" spans="1:2" s="27" customFormat="1" ht="45.75" customHeight="1" x14ac:dyDescent="0.2">
      <c r="A64" s="210" t="s">
        <v>282</v>
      </c>
      <c r="B64" s="29"/>
    </row>
    <row r="65" spans="1:2" ht="34.5" customHeight="1" x14ac:dyDescent="0.25">
      <c r="A65" s="382" t="s">
        <v>283</v>
      </c>
      <c r="B65" s="383"/>
    </row>
    <row r="66" spans="1:2" ht="65.25" customHeight="1" x14ac:dyDescent="0.25">
      <c r="A66" s="210" t="s">
        <v>284</v>
      </c>
      <c r="B66" s="30"/>
    </row>
    <row r="67" spans="1:2" ht="49.5" customHeight="1" x14ac:dyDescent="0.25">
      <c r="A67" s="210" t="s">
        <v>285</v>
      </c>
      <c r="B67" s="29"/>
    </row>
    <row r="68" spans="1:2" s="27" customFormat="1" ht="49.5" customHeight="1" x14ac:dyDescent="0.2">
      <c r="A68" s="210" t="s">
        <v>286</v>
      </c>
      <c r="B68" s="30"/>
    </row>
    <row r="69" spans="1:2" s="27" customFormat="1" ht="40.5" customHeight="1" x14ac:dyDescent="0.2">
      <c r="A69" s="210" t="s">
        <v>287</v>
      </c>
      <c r="B69" s="29"/>
    </row>
    <row r="70" spans="1:2" s="27" customFormat="1" ht="49.5" customHeight="1" x14ac:dyDescent="0.2">
      <c r="A70" s="212" t="s">
        <v>288</v>
      </c>
      <c r="B70" s="29"/>
    </row>
    <row r="71" spans="1:2" ht="36" customHeight="1" x14ac:dyDescent="0.25">
      <c r="A71" s="384" t="s">
        <v>289</v>
      </c>
      <c r="B71" s="385"/>
    </row>
    <row r="72" spans="1:2" ht="51.75" customHeight="1" x14ac:dyDescent="0.25">
      <c r="A72" s="210" t="s">
        <v>290</v>
      </c>
      <c r="B72" s="30"/>
    </row>
    <row r="73" spans="1:2" ht="43.5" customHeight="1" x14ac:dyDescent="0.25">
      <c r="A73" s="210" t="s">
        <v>291</v>
      </c>
      <c r="B73" s="29"/>
    </row>
    <row r="74" spans="1:2" ht="50.25" customHeight="1" x14ac:dyDescent="0.25">
      <c r="A74" s="210" t="s">
        <v>292</v>
      </c>
      <c r="B74" s="42"/>
    </row>
    <row r="75" spans="1:2" s="27" customFormat="1" ht="47.25" customHeight="1" x14ac:dyDescent="0.2">
      <c r="A75" s="210" t="s">
        <v>293</v>
      </c>
      <c r="B75" s="43"/>
    </row>
    <row r="76" spans="1:2" ht="36.75" customHeight="1" x14ac:dyDescent="0.25">
      <c r="A76" s="382" t="s">
        <v>294</v>
      </c>
      <c r="B76" s="383"/>
    </row>
    <row r="77" spans="1:2" ht="34.5" customHeight="1" x14ac:dyDescent="0.25">
      <c r="A77" s="210" t="s">
        <v>606</v>
      </c>
      <c r="B77" s="29"/>
    </row>
    <row r="78" spans="1:2" ht="34.5" customHeight="1" x14ac:dyDescent="0.25">
      <c r="A78" s="210" t="s">
        <v>295</v>
      </c>
      <c r="B78" s="29"/>
    </row>
    <row r="79" spans="1:2" ht="34.5" customHeight="1" x14ac:dyDescent="0.25">
      <c r="A79" s="210" t="s">
        <v>296</v>
      </c>
      <c r="B79" s="29"/>
    </row>
    <row r="80" spans="1:2" ht="34.5" customHeight="1" x14ac:dyDescent="0.25">
      <c r="A80" s="210" t="s">
        <v>297</v>
      </c>
      <c r="B80" s="29"/>
    </row>
    <row r="81" spans="1:2" ht="54.75" customHeight="1" x14ac:dyDescent="0.25">
      <c r="A81" s="210" t="s">
        <v>298</v>
      </c>
      <c r="B81" s="30"/>
    </row>
    <row r="82" spans="1:2" ht="34.5" customHeight="1" x14ac:dyDescent="0.25">
      <c r="A82" s="210" t="s">
        <v>299</v>
      </c>
      <c r="B82" s="29"/>
    </row>
    <row r="83" spans="1:2" ht="34.5" customHeight="1" x14ac:dyDescent="0.25">
      <c r="A83" s="210" t="s">
        <v>300</v>
      </c>
      <c r="B83" s="30"/>
    </row>
    <row r="84" spans="1:2" ht="54" customHeight="1" x14ac:dyDescent="0.25">
      <c r="A84" s="210" t="s">
        <v>301</v>
      </c>
      <c r="B84" s="30"/>
    </row>
    <row r="85" spans="1:2" ht="34.5" customHeight="1" x14ac:dyDescent="0.25">
      <c r="A85" s="210" t="s">
        <v>302</v>
      </c>
      <c r="B85" s="30"/>
    </row>
    <row r="86" spans="1:2" ht="34.5" customHeight="1" x14ac:dyDescent="0.25">
      <c r="A86" s="210" t="s">
        <v>303</v>
      </c>
      <c r="B86" s="30"/>
    </row>
    <row r="87" spans="1:2" ht="37.5" customHeight="1" x14ac:dyDescent="0.25">
      <c r="A87" s="210" t="s">
        <v>304</v>
      </c>
      <c r="B87" s="30"/>
    </row>
    <row r="88" spans="1:2" ht="30.75" customHeight="1" x14ac:dyDescent="0.25">
      <c r="A88" s="382" t="s">
        <v>305</v>
      </c>
      <c r="B88" s="383"/>
    </row>
    <row r="89" spans="1:2" ht="36" customHeight="1" x14ac:dyDescent="0.25">
      <c r="A89" s="210" t="s">
        <v>306</v>
      </c>
      <c r="B89" s="29"/>
    </row>
    <row r="90" spans="1:2" ht="36" customHeight="1" x14ac:dyDescent="0.25">
      <c r="A90" s="210" t="s">
        <v>307</v>
      </c>
      <c r="B90" s="29"/>
    </row>
    <row r="91" spans="1:2" ht="36" customHeight="1" x14ac:dyDescent="0.25">
      <c r="A91" s="210" t="s">
        <v>308</v>
      </c>
      <c r="B91" s="29"/>
    </row>
    <row r="92" spans="1:2" ht="36" customHeight="1" x14ac:dyDescent="0.25">
      <c r="A92" s="210" t="s">
        <v>309</v>
      </c>
      <c r="B92" s="29"/>
    </row>
    <row r="93" spans="1:2" ht="36" customHeight="1" x14ac:dyDescent="0.25">
      <c r="A93" s="210" t="s">
        <v>310</v>
      </c>
      <c r="B93" s="29"/>
    </row>
    <row r="94" spans="1:2" ht="36" customHeight="1" x14ac:dyDescent="0.25">
      <c r="A94" s="210" t="s">
        <v>311</v>
      </c>
      <c r="B94" s="29"/>
    </row>
    <row r="95" spans="1:2" ht="36" customHeight="1" x14ac:dyDescent="0.25">
      <c r="A95" s="382" t="s">
        <v>312</v>
      </c>
      <c r="B95" s="383"/>
    </row>
    <row r="96" spans="1:2" ht="52.5" customHeight="1" x14ac:dyDescent="0.25">
      <c r="A96" s="210" t="s">
        <v>313</v>
      </c>
      <c r="B96" s="30"/>
    </row>
    <row r="97" spans="1:2" ht="49.5" customHeight="1" x14ac:dyDescent="0.25">
      <c r="A97" s="210" t="s">
        <v>314</v>
      </c>
      <c r="B97" s="30"/>
    </row>
    <row r="98" spans="1:2" ht="55.5" customHeight="1" x14ac:dyDescent="0.25">
      <c r="A98" s="210" t="s">
        <v>315</v>
      </c>
      <c r="B98" s="30"/>
    </row>
    <row r="99" spans="1:2" ht="39" customHeight="1" x14ac:dyDescent="0.25">
      <c r="A99" s="382" t="s">
        <v>316</v>
      </c>
      <c r="B99" s="383"/>
    </row>
    <row r="100" spans="1:2" ht="42" customHeight="1" x14ac:dyDescent="0.25">
      <c r="A100" s="210" t="s">
        <v>317</v>
      </c>
      <c r="B100" s="29"/>
    </row>
    <row r="101" spans="1:2" ht="39.950000000000003" customHeight="1" x14ac:dyDescent="0.25">
      <c r="A101" s="210" t="s">
        <v>318</v>
      </c>
      <c r="B101" s="29"/>
    </row>
    <row r="102" spans="1:2" ht="40.5" customHeight="1" x14ac:dyDescent="0.25">
      <c r="A102" s="210" t="s">
        <v>319</v>
      </c>
      <c r="B102" s="29"/>
    </row>
    <row r="103" spans="1:2" ht="39.950000000000003" customHeight="1" x14ac:dyDescent="0.25">
      <c r="A103" s="382" t="s">
        <v>320</v>
      </c>
      <c r="B103" s="383"/>
    </row>
    <row r="104" spans="1:2" ht="40.5" customHeight="1" x14ac:dyDescent="0.25">
      <c r="A104" s="210" t="s">
        <v>321</v>
      </c>
      <c r="B104" s="29"/>
    </row>
    <row r="105" spans="1:2" ht="40.5" customHeight="1" x14ac:dyDescent="0.25">
      <c r="A105" s="210" t="s">
        <v>322</v>
      </c>
      <c r="B105" s="29"/>
    </row>
    <row r="106" spans="1:2" ht="40.5" customHeight="1" x14ac:dyDescent="0.25">
      <c r="A106" s="210" t="s">
        <v>323</v>
      </c>
      <c r="B106" s="29"/>
    </row>
    <row r="107" spans="1:2" s="27" customFormat="1" ht="40.5" customHeight="1" x14ac:dyDescent="0.2">
      <c r="A107" s="210" t="s">
        <v>324</v>
      </c>
      <c r="B107" s="29"/>
    </row>
    <row r="108" spans="1:2" s="27" customFormat="1" ht="78.75" customHeight="1" x14ac:dyDescent="0.2">
      <c r="A108" s="210" t="s">
        <v>325</v>
      </c>
      <c r="B108" s="29"/>
    </row>
    <row r="109" spans="1:2" ht="30.75" customHeight="1" x14ac:dyDescent="0.25">
      <c r="A109" s="382" t="s">
        <v>326</v>
      </c>
      <c r="B109" s="383"/>
    </row>
    <row r="110" spans="1:2" ht="42.75" customHeight="1" x14ac:dyDescent="0.25">
      <c r="A110" s="210" t="s">
        <v>327</v>
      </c>
      <c r="B110" s="30"/>
    </row>
    <row r="111" spans="1:2" ht="39.950000000000003" customHeight="1" x14ac:dyDescent="0.25">
      <c r="A111" s="382" t="s">
        <v>328</v>
      </c>
      <c r="B111" s="383"/>
    </row>
    <row r="112" spans="1:2" ht="42" customHeight="1" x14ac:dyDescent="0.25">
      <c r="A112" s="210" t="s">
        <v>329</v>
      </c>
      <c r="B112" s="30"/>
    </row>
    <row r="113" spans="1:2" ht="39" customHeight="1" x14ac:dyDescent="0.25">
      <c r="A113" s="382" t="s">
        <v>330</v>
      </c>
      <c r="B113" s="383"/>
    </row>
    <row r="114" spans="1:2" ht="57" customHeight="1" x14ac:dyDescent="0.25">
      <c r="A114" s="213" t="s">
        <v>331</v>
      </c>
      <c r="B114" s="29"/>
    </row>
    <row r="115" spans="1:2" ht="51" customHeight="1" x14ac:dyDescent="0.25">
      <c r="A115" s="210" t="s">
        <v>332</v>
      </c>
      <c r="B115" s="29"/>
    </row>
    <row r="116" spans="1:2" ht="52.5" customHeight="1" x14ac:dyDescent="0.25">
      <c r="A116" s="210" t="s">
        <v>333</v>
      </c>
      <c r="B116" s="29"/>
    </row>
    <row r="117" spans="1:2" ht="41.25" customHeight="1" x14ac:dyDescent="0.25">
      <c r="A117" s="382" t="s">
        <v>334</v>
      </c>
      <c r="B117" s="383"/>
    </row>
    <row r="118" spans="1:2" ht="41.25" customHeight="1" x14ac:dyDescent="0.25">
      <c r="A118" s="214" t="s">
        <v>335</v>
      </c>
      <c r="B118" s="45"/>
    </row>
    <row r="119" spans="1:2" ht="41.25" customHeight="1" x14ac:dyDescent="0.25">
      <c r="A119" s="214" t="s">
        <v>336</v>
      </c>
      <c r="B119" s="46"/>
    </row>
    <row r="120" spans="1:2" ht="41.25" customHeight="1" x14ac:dyDescent="0.25">
      <c r="A120" s="214" t="s">
        <v>337</v>
      </c>
      <c r="B120" s="45"/>
    </row>
    <row r="121" spans="1:2" ht="41.25" customHeight="1" x14ac:dyDescent="0.25">
      <c r="A121" s="214" t="s">
        <v>338</v>
      </c>
      <c r="B121" s="47"/>
    </row>
    <row r="122" spans="1:2" ht="41.25" customHeight="1" x14ac:dyDescent="0.25">
      <c r="A122" s="214" t="s">
        <v>339</v>
      </c>
      <c r="B122" s="47"/>
    </row>
    <row r="123" spans="1:2" ht="36" customHeight="1" x14ac:dyDescent="0.25">
      <c r="A123" s="382" t="s">
        <v>340</v>
      </c>
      <c r="B123" s="383"/>
    </row>
    <row r="124" spans="1:2" ht="38.25" customHeight="1" x14ac:dyDescent="0.25">
      <c r="A124" s="210" t="s">
        <v>341</v>
      </c>
      <c r="B124" s="29"/>
    </row>
    <row r="125" spans="1:2" ht="38.25" customHeight="1" x14ac:dyDescent="0.25">
      <c r="A125" s="210" t="s">
        <v>342</v>
      </c>
      <c r="B125" s="29"/>
    </row>
    <row r="126" spans="1:2" ht="38.25" customHeight="1" x14ac:dyDescent="0.25">
      <c r="A126" s="215" t="s">
        <v>343</v>
      </c>
      <c r="B126" s="48"/>
    </row>
    <row r="127" spans="1:2" ht="28.5" customHeight="1" x14ac:dyDescent="0.25">
      <c r="A127" s="384" t="s">
        <v>344</v>
      </c>
      <c r="B127" s="385"/>
    </row>
    <row r="128" spans="1:2" ht="42.75" customHeight="1" thickBot="1" x14ac:dyDescent="0.3">
      <c r="A128" s="216" t="s">
        <v>345</v>
      </c>
      <c r="B128" s="49"/>
    </row>
  </sheetData>
  <mergeCells count="22">
    <mergeCell ref="A76:B76"/>
    <mergeCell ref="A1:A5"/>
    <mergeCell ref="B1:B5"/>
    <mergeCell ref="A7:B7"/>
    <mergeCell ref="A8:B8"/>
    <mergeCell ref="A10:B10"/>
    <mergeCell ref="A51:B51"/>
    <mergeCell ref="A55:B55"/>
    <mergeCell ref="A57:B57"/>
    <mergeCell ref="A61:B61"/>
    <mergeCell ref="A65:B65"/>
    <mergeCell ref="A71:B71"/>
    <mergeCell ref="A113:B113"/>
    <mergeCell ref="A117:B117"/>
    <mergeCell ref="A123:B123"/>
    <mergeCell ref="A127:B127"/>
    <mergeCell ref="A88:B88"/>
    <mergeCell ref="A95:B95"/>
    <mergeCell ref="A99:B99"/>
    <mergeCell ref="A103:B103"/>
    <mergeCell ref="A109:B109"/>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8" tint="-0.249977111117893"/>
  </sheetPr>
  <dimension ref="A1:X51"/>
  <sheetViews>
    <sheetView showGridLines="0" zoomScale="70" zoomScaleNormal="70" workbookViewId="0">
      <selection activeCell="D1" sqref="D1:M5"/>
    </sheetView>
  </sheetViews>
  <sheetFormatPr baseColWidth="10" defaultColWidth="0" defaultRowHeight="15" customHeight="1" zeroHeight="1" x14ac:dyDescent="0.25"/>
  <cols>
    <col min="1" max="2" width="10" style="1" customWidth="1"/>
    <col min="3" max="3" width="18.5" style="1" customWidth="1"/>
    <col min="4" max="13" width="18.625" style="1" customWidth="1"/>
    <col min="14" max="14" width="10" style="1" customWidth="1"/>
    <col min="15" max="16384" width="10" style="1" hidden="1"/>
  </cols>
  <sheetData>
    <row r="1" spans="1:24" ht="15" customHeight="1" x14ac:dyDescent="0.25">
      <c r="A1" s="50"/>
      <c r="B1" s="51"/>
      <c r="C1" s="51"/>
      <c r="D1" s="444" t="s">
        <v>604</v>
      </c>
      <c r="E1" s="368"/>
      <c r="F1" s="368"/>
      <c r="G1" s="368"/>
      <c r="H1" s="368"/>
      <c r="I1" s="368"/>
      <c r="J1" s="368"/>
      <c r="K1" s="368"/>
      <c r="L1" s="368"/>
      <c r="M1" s="445"/>
      <c r="N1" s="52"/>
      <c r="O1" s="52"/>
      <c r="P1" s="52"/>
      <c r="Q1" s="52"/>
      <c r="R1" s="52"/>
      <c r="S1" s="52"/>
      <c r="T1" s="52"/>
      <c r="U1" s="52"/>
      <c r="V1" s="52"/>
      <c r="W1" s="52"/>
      <c r="X1" s="52"/>
    </row>
    <row r="2" spans="1:24" x14ac:dyDescent="0.25">
      <c r="A2" s="53"/>
      <c r="D2" s="446"/>
      <c r="E2" s="287"/>
      <c r="F2" s="287"/>
      <c r="G2" s="287"/>
      <c r="H2" s="287"/>
      <c r="I2" s="287"/>
      <c r="J2" s="287"/>
      <c r="K2" s="287"/>
      <c r="L2" s="287"/>
      <c r="M2" s="447"/>
      <c r="N2" s="52"/>
      <c r="O2" s="52"/>
      <c r="P2" s="52"/>
      <c r="Q2" s="52"/>
      <c r="R2" s="52"/>
      <c r="S2" s="52"/>
      <c r="T2" s="52"/>
      <c r="U2" s="52"/>
      <c r="V2" s="52"/>
      <c r="W2" s="52"/>
      <c r="X2" s="52"/>
    </row>
    <row r="3" spans="1:24" x14ac:dyDescent="0.25">
      <c r="A3" s="53"/>
      <c r="D3" s="446"/>
      <c r="E3" s="287"/>
      <c r="F3" s="287"/>
      <c r="G3" s="287"/>
      <c r="H3" s="287"/>
      <c r="I3" s="287"/>
      <c r="J3" s="287"/>
      <c r="K3" s="287"/>
      <c r="L3" s="287"/>
      <c r="M3" s="447"/>
      <c r="N3" s="52"/>
      <c r="O3" s="52"/>
      <c r="P3" s="52"/>
      <c r="Q3" s="52"/>
      <c r="R3" s="52"/>
      <c r="S3" s="52"/>
      <c r="T3" s="52"/>
      <c r="U3" s="52"/>
      <c r="V3" s="52"/>
      <c r="W3" s="52"/>
      <c r="X3" s="52"/>
    </row>
    <row r="4" spans="1:24" x14ac:dyDescent="0.25">
      <c r="A4" s="53"/>
      <c r="D4" s="446"/>
      <c r="E4" s="287"/>
      <c r="F4" s="287"/>
      <c r="G4" s="287"/>
      <c r="H4" s="287"/>
      <c r="I4" s="287"/>
      <c r="J4" s="287"/>
      <c r="K4" s="287"/>
      <c r="L4" s="287"/>
      <c r="M4" s="447"/>
      <c r="N4" s="52"/>
      <c r="O4" s="52"/>
      <c r="P4" s="52"/>
      <c r="Q4" s="52"/>
      <c r="R4" s="52"/>
      <c r="S4" s="52"/>
      <c r="T4" s="52"/>
      <c r="U4" s="52"/>
      <c r="V4" s="52"/>
      <c r="W4" s="52"/>
      <c r="X4" s="52"/>
    </row>
    <row r="5" spans="1:24" ht="15.75" thickBot="1" x14ac:dyDescent="0.3">
      <c r="A5" s="54"/>
      <c r="B5" s="55"/>
      <c r="C5" s="55"/>
      <c r="D5" s="448"/>
      <c r="E5" s="449"/>
      <c r="F5" s="449"/>
      <c r="G5" s="449"/>
      <c r="H5" s="449"/>
      <c r="I5" s="449"/>
      <c r="J5" s="449"/>
      <c r="K5" s="449"/>
      <c r="L5" s="449"/>
      <c r="M5" s="450"/>
    </row>
    <row r="6" spans="1:24" x14ac:dyDescent="0.25"/>
    <row r="7" spans="1:24" ht="27.75" customHeight="1" x14ac:dyDescent="0.25">
      <c r="A7" s="451" t="s">
        <v>346</v>
      </c>
      <c r="B7" s="452"/>
      <c r="C7" s="452"/>
      <c r="D7" s="452"/>
      <c r="E7" s="452"/>
      <c r="F7" s="452"/>
      <c r="G7" s="452"/>
      <c r="H7" s="452"/>
      <c r="I7" s="452"/>
      <c r="J7" s="452"/>
      <c r="K7" s="452"/>
      <c r="L7" s="452"/>
      <c r="M7" s="452"/>
    </row>
    <row r="8" spans="1:24" ht="29.25" customHeight="1" x14ac:dyDescent="0.25">
      <c r="A8" s="452"/>
      <c r="B8" s="452"/>
      <c r="C8" s="452"/>
      <c r="D8" s="452"/>
      <c r="E8" s="452"/>
      <c r="F8" s="452"/>
      <c r="G8" s="452"/>
      <c r="H8" s="452"/>
      <c r="I8" s="452"/>
      <c r="J8" s="452"/>
      <c r="K8" s="452"/>
      <c r="L8" s="452"/>
      <c r="M8" s="452"/>
    </row>
    <row r="9" spans="1:24" ht="37.5" customHeight="1" x14ac:dyDescent="0.25">
      <c r="A9" s="453" t="s">
        <v>347</v>
      </c>
      <c r="B9" s="453"/>
      <c r="C9" s="453"/>
      <c r="D9" s="453"/>
      <c r="E9" s="453"/>
      <c r="F9" s="453"/>
      <c r="G9" s="453"/>
      <c r="H9" s="453"/>
      <c r="I9" s="453"/>
      <c r="J9" s="453"/>
      <c r="K9" s="453"/>
      <c r="L9" s="453"/>
      <c r="M9" s="453"/>
    </row>
    <row r="10" spans="1:24" ht="17.25" customHeight="1" x14ac:dyDescent="0.25">
      <c r="A10" s="56"/>
      <c r="B10" s="57"/>
      <c r="C10" s="57"/>
      <c r="D10" s="57"/>
      <c r="E10" s="57"/>
      <c r="F10" s="57"/>
      <c r="G10" s="57"/>
      <c r="H10" s="57"/>
      <c r="I10" s="57"/>
      <c r="J10" s="57"/>
      <c r="K10" s="57"/>
      <c r="L10" s="57"/>
      <c r="M10" s="58"/>
    </row>
    <row r="11" spans="1:24" ht="50.1" customHeight="1" x14ac:dyDescent="0.25">
      <c r="A11" s="454" t="s">
        <v>49</v>
      </c>
      <c r="B11" s="59" t="s">
        <v>34</v>
      </c>
      <c r="C11" s="60" t="s">
        <v>106</v>
      </c>
      <c r="D11" s="438" t="s">
        <v>107</v>
      </c>
      <c r="E11" s="439"/>
      <c r="F11" s="441" t="s">
        <v>108</v>
      </c>
      <c r="G11" s="441"/>
      <c r="H11" s="442" t="s">
        <v>109</v>
      </c>
      <c r="I11" s="442"/>
      <c r="J11" s="443" t="s">
        <v>110</v>
      </c>
      <c r="K11" s="443"/>
      <c r="L11" s="443" t="s">
        <v>111</v>
      </c>
      <c r="M11" s="443"/>
    </row>
    <row r="12" spans="1:24" ht="50.1" customHeight="1" x14ac:dyDescent="0.25">
      <c r="A12" s="454"/>
      <c r="B12" s="59" t="s">
        <v>112</v>
      </c>
      <c r="C12" s="60" t="s">
        <v>97</v>
      </c>
      <c r="D12" s="438" t="s">
        <v>113</v>
      </c>
      <c r="E12" s="439"/>
      <c r="F12" s="441" t="s">
        <v>114</v>
      </c>
      <c r="G12" s="441"/>
      <c r="H12" s="442" t="s">
        <v>115</v>
      </c>
      <c r="I12" s="442"/>
      <c r="J12" s="442" t="s">
        <v>116</v>
      </c>
      <c r="K12" s="442"/>
      <c r="L12" s="443" t="s">
        <v>110</v>
      </c>
      <c r="M12" s="443"/>
    </row>
    <row r="13" spans="1:24" ht="50.1" customHeight="1" x14ac:dyDescent="0.25">
      <c r="A13" s="454"/>
      <c r="B13" s="59" t="s">
        <v>117</v>
      </c>
      <c r="C13" s="60" t="s">
        <v>98</v>
      </c>
      <c r="D13" s="438" t="s">
        <v>118</v>
      </c>
      <c r="E13" s="439"/>
      <c r="F13" s="441" t="s">
        <v>119</v>
      </c>
      <c r="G13" s="441"/>
      <c r="H13" s="441" t="s">
        <v>120</v>
      </c>
      <c r="I13" s="441"/>
      <c r="J13" s="442" t="s">
        <v>115</v>
      </c>
      <c r="K13" s="442"/>
      <c r="L13" s="443" t="s">
        <v>121</v>
      </c>
      <c r="M13" s="443"/>
    </row>
    <row r="14" spans="1:24" ht="50.1" customHeight="1" x14ac:dyDescent="0.25">
      <c r="A14" s="454"/>
      <c r="B14" s="59" t="s">
        <v>122</v>
      </c>
      <c r="C14" s="60" t="s">
        <v>99</v>
      </c>
      <c r="D14" s="438" t="s">
        <v>123</v>
      </c>
      <c r="E14" s="439"/>
      <c r="F14" s="440" t="s">
        <v>113</v>
      </c>
      <c r="G14" s="440"/>
      <c r="H14" s="441" t="s">
        <v>119</v>
      </c>
      <c r="I14" s="441"/>
      <c r="J14" s="442" t="s">
        <v>124</v>
      </c>
      <c r="K14" s="442"/>
      <c r="L14" s="443" t="s">
        <v>125</v>
      </c>
      <c r="M14" s="443"/>
    </row>
    <row r="15" spans="1:24" ht="50.1" customHeight="1" x14ac:dyDescent="0.25">
      <c r="A15" s="454"/>
      <c r="B15" s="59" t="s">
        <v>126</v>
      </c>
      <c r="C15" s="60" t="s">
        <v>100</v>
      </c>
      <c r="D15" s="438" t="s">
        <v>127</v>
      </c>
      <c r="E15" s="439"/>
      <c r="F15" s="440" t="s">
        <v>123</v>
      </c>
      <c r="G15" s="440"/>
      <c r="H15" s="441" t="s">
        <v>128</v>
      </c>
      <c r="I15" s="441"/>
      <c r="J15" s="442" t="s">
        <v>129</v>
      </c>
      <c r="K15" s="442"/>
      <c r="L15" s="443" t="s">
        <v>130</v>
      </c>
      <c r="M15" s="443"/>
    </row>
    <row r="16" spans="1:24" ht="32.25" customHeight="1" x14ac:dyDescent="0.25">
      <c r="A16" s="283" t="s">
        <v>131</v>
      </c>
      <c r="B16" s="283"/>
      <c r="C16" s="435"/>
      <c r="D16" s="436" t="s">
        <v>66</v>
      </c>
      <c r="E16" s="436"/>
      <c r="F16" s="436"/>
      <c r="G16" s="436"/>
      <c r="H16" s="436"/>
      <c r="I16" s="436"/>
      <c r="J16" s="436"/>
      <c r="K16" s="436"/>
      <c r="L16" s="436"/>
      <c r="M16" s="436"/>
    </row>
    <row r="17" spans="1:13" ht="32.25" customHeight="1" x14ac:dyDescent="0.25">
      <c r="A17" s="283"/>
      <c r="B17" s="283"/>
      <c r="C17" s="283"/>
      <c r="D17" s="437" t="s">
        <v>132</v>
      </c>
      <c r="E17" s="437"/>
      <c r="F17" s="437" t="s">
        <v>133</v>
      </c>
      <c r="G17" s="437"/>
      <c r="H17" s="437" t="s">
        <v>134</v>
      </c>
      <c r="I17" s="437"/>
      <c r="J17" s="437" t="s">
        <v>135</v>
      </c>
      <c r="K17" s="437"/>
      <c r="L17" s="437" t="s">
        <v>136</v>
      </c>
      <c r="M17" s="437"/>
    </row>
    <row r="18" spans="1:13" ht="49.5" customHeight="1" x14ac:dyDescent="0.25">
      <c r="A18" s="396" t="s">
        <v>137</v>
      </c>
      <c r="B18" s="396"/>
      <c r="C18" s="396"/>
      <c r="D18" s="397" t="s">
        <v>138</v>
      </c>
      <c r="E18" s="397"/>
      <c r="F18" s="397" t="s">
        <v>139</v>
      </c>
      <c r="G18" s="397"/>
      <c r="H18" s="397" t="s">
        <v>140</v>
      </c>
      <c r="I18" s="397"/>
      <c r="J18" s="397" t="s">
        <v>141</v>
      </c>
      <c r="K18" s="397"/>
      <c r="L18" s="397" t="s">
        <v>142</v>
      </c>
      <c r="M18" s="397"/>
    </row>
    <row r="19" spans="1:13" ht="27.75" customHeight="1" x14ac:dyDescent="0.25">
      <c r="A19" s="396"/>
      <c r="B19" s="396"/>
      <c r="C19" s="396"/>
      <c r="D19" s="61">
        <v>0</v>
      </c>
      <c r="E19" s="62">
        <f>[1]Contexto!B25*0.01</f>
        <v>0</v>
      </c>
      <c r="F19" s="62">
        <f>E19</f>
        <v>0</v>
      </c>
      <c r="G19" s="62">
        <f>[1]Contexto!B25*0.02</f>
        <v>0</v>
      </c>
      <c r="H19" s="62">
        <f>G19</f>
        <v>0</v>
      </c>
      <c r="I19" s="62">
        <f>[1]Contexto!B25*0.05</f>
        <v>0</v>
      </c>
      <c r="J19" s="62">
        <f>I19</f>
        <v>0</v>
      </c>
      <c r="K19" s="62">
        <f>[1]Contexto!B25*0.1</f>
        <v>0</v>
      </c>
      <c r="L19" s="434">
        <f>K19</f>
        <v>0</v>
      </c>
      <c r="M19" s="434"/>
    </row>
    <row r="20" spans="1:13" ht="50.25" customHeight="1" x14ac:dyDescent="0.25">
      <c r="A20" s="398" t="s">
        <v>143</v>
      </c>
      <c r="B20" s="399"/>
      <c r="C20" s="399"/>
      <c r="D20" s="432" t="s">
        <v>144</v>
      </c>
      <c r="E20" s="433"/>
      <c r="F20" s="432" t="s">
        <v>145</v>
      </c>
      <c r="G20" s="433"/>
      <c r="H20" s="432" t="s">
        <v>146</v>
      </c>
      <c r="I20" s="433"/>
      <c r="J20" s="432" t="s">
        <v>147</v>
      </c>
      <c r="K20" s="433"/>
      <c r="L20" s="432" t="s">
        <v>148</v>
      </c>
      <c r="M20" s="433"/>
    </row>
    <row r="21" spans="1:13" ht="27.75" customHeight="1" x14ac:dyDescent="0.25">
      <c r="A21" s="401"/>
      <c r="B21" s="402"/>
      <c r="C21" s="402"/>
      <c r="D21" s="61">
        <v>0</v>
      </c>
      <c r="E21" s="62">
        <f>[1]Contexto!B27*0.01</f>
        <v>0</v>
      </c>
      <c r="F21" s="62">
        <f>E21</f>
        <v>0</v>
      </c>
      <c r="G21" s="62">
        <f>[1]Contexto!B27*0.02</f>
        <v>0</v>
      </c>
      <c r="H21" s="62">
        <f>G21</f>
        <v>0</v>
      </c>
      <c r="I21" s="62">
        <f>[1]Contexto!B27*0.05</f>
        <v>0</v>
      </c>
      <c r="J21" s="62">
        <f>I21</f>
        <v>0</v>
      </c>
      <c r="K21" s="62">
        <f>[1]Contexto!B27*0.1</f>
        <v>0</v>
      </c>
      <c r="L21" s="411">
        <f>K21</f>
        <v>0</v>
      </c>
      <c r="M21" s="412"/>
    </row>
    <row r="22" spans="1:13" ht="27.75" customHeight="1" x14ac:dyDescent="0.25">
      <c r="A22" s="398" t="s">
        <v>348</v>
      </c>
      <c r="B22" s="399"/>
      <c r="C22" s="399"/>
      <c r="D22" s="397" t="s">
        <v>150</v>
      </c>
      <c r="E22" s="397"/>
      <c r="F22" s="397" t="s">
        <v>151</v>
      </c>
      <c r="G22" s="397"/>
      <c r="H22" s="397" t="s">
        <v>152</v>
      </c>
      <c r="I22" s="397"/>
      <c r="J22" s="397" t="s">
        <v>153</v>
      </c>
      <c r="K22" s="397"/>
      <c r="L22" s="397" t="s">
        <v>154</v>
      </c>
      <c r="M22" s="397"/>
    </row>
    <row r="23" spans="1:13" ht="27.75" customHeight="1" x14ac:dyDescent="0.25">
      <c r="A23" s="430"/>
      <c r="B23" s="431"/>
      <c r="C23" s="431"/>
      <c r="D23" s="397"/>
      <c r="E23" s="397"/>
      <c r="F23" s="397"/>
      <c r="G23" s="397"/>
      <c r="H23" s="397"/>
      <c r="I23" s="397"/>
      <c r="J23" s="397"/>
      <c r="K23" s="397"/>
      <c r="L23" s="397"/>
      <c r="M23" s="397"/>
    </row>
    <row r="24" spans="1:13" ht="27.75" customHeight="1" x14ac:dyDescent="0.25">
      <c r="A24" s="401"/>
      <c r="B24" s="402"/>
      <c r="C24" s="402"/>
      <c r="D24" s="63">
        <v>0</v>
      </c>
      <c r="E24" s="63">
        <f>[1]Contexto!B21*0.01*30</f>
        <v>0</v>
      </c>
      <c r="F24" s="63">
        <f>E24</f>
        <v>0</v>
      </c>
      <c r="G24" s="63">
        <f>[1]Contexto!B21*0.02*30</f>
        <v>0</v>
      </c>
      <c r="H24" s="63">
        <f>G24</f>
        <v>0</v>
      </c>
      <c r="I24" s="63">
        <f>[1]Contexto!B21*0.05*30</f>
        <v>0</v>
      </c>
      <c r="J24" s="63">
        <f>I24</f>
        <v>0</v>
      </c>
      <c r="K24" s="63">
        <f>[1]Contexto!B21*0.1*30</f>
        <v>0</v>
      </c>
      <c r="L24" s="406">
        <f>K24</f>
        <v>0</v>
      </c>
      <c r="M24" s="406"/>
    </row>
    <row r="25" spans="1:13" ht="97.5" customHeight="1" x14ac:dyDescent="0.25">
      <c r="A25" s="396" t="s">
        <v>155</v>
      </c>
      <c r="B25" s="396"/>
      <c r="C25" s="396"/>
      <c r="D25" s="397" t="s">
        <v>156</v>
      </c>
      <c r="E25" s="397"/>
      <c r="F25" s="397" t="s">
        <v>157</v>
      </c>
      <c r="G25" s="397"/>
      <c r="H25" s="397" t="s">
        <v>158</v>
      </c>
      <c r="I25" s="397"/>
      <c r="J25" s="397" t="s">
        <v>159</v>
      </c>
      <c r="K25" s="397"/>
      <c r="L25" s="397" t="s">
        <v>160</v>
      </c>
      <c r="M25" s="397"/>
    </row>
    <row r="26" spans="1:13" x14ac:dyDescent="0.25"/>
    <row r="27" spans="1:13" ht="48.75" customHeight="1" x14ac:dyDescent="0.25">
      <c r="A27" s="426" t="s">
        <v>349</v>
      </c>
      <c r="B27" s="426"/>
      <c r="C27" s="426"/>
      <c r="D27" s="426"/>
      <c r="E27" s="426"/>
      <c r="F27" s="426"/>
      <c r="G27" s="426"/>
      <c r="H27" s="426"/>
      <c r="I27" s="426"/>
      <c r="J27" s="426"/>
      <c r="K27" s="426"/>
      <c r="L27" s="426"/>
      <c r="M27" s="426"/>
    </row>
    <row r="28" spans="1:13" x14ac:dyDescent="0.25"/>
    <row r="29" spans="1:13" ht="50.1" customHeight="1" x14ac:dyDescent="0.25">
      <c r="A29" s="427" t="s">
        <v>49</v>
      </c>
      <c r="B29" s="64" t="s">
        <v>34</v>
      </c>
      <c r="C29" s="60" t="s">
        <v>106</v>
      </c>
      <c r="D29" s="409" t="s">
        <v>50</v>
      </c>
      <c r="E29" s="410"/>
      <c r="F29" s="409" t="s">
        <v>51</v>
      </c>
      <c r="G29" s="410"/>
      <c r="H29" s="422" t="s">
        <v>350</v>
      </c>
      <c r="I29" s="423"/>
      <c r="J29" s="424" t="s">
        <v>53</v>
      </c>
      <c r="K29" s="425"/>
      <c r="L29" s="424" t="s">
        <v>54</v>
      </c>
      <c r="M29" s="425"/>
    </row>
    <row r="30" spans="1:13" ht="50.1" customHeight="1" x14ac:dyDescent="0.25">
      <c r="A30" s="428"/>
      <c r="B30" s="64" t="s">
        <v>351</v>
      </c>
      <c r="C30" s="60" t="s">
        <v>97</v>
      </c>
      <c r="D30" s="409" t="s">
        <v>55</v>
      </c>
      <c r="E30" s="410"/>
      <c r="F30" s="409" t="s">
        <v>56</v>
      </c>
      <c r="G30" s="410"/>
      <c r="H30" s="422" t="s">
        <v>352</v>
      </c>
      <c r="I30" s="423"/>
      <c r="J30" s="422" t="s">
        <v>353</v>
      </c>
      <c r="K30" s="423"/>
      <c r="L30" s="424" t="s">
        <v>53</v>
      </c>
      <c r="M30" s="425"/>
    </row>
    <row r="31" spans="1:13" ht="50.1" customHeight="1" x14ac:dyDescent="0.25">
      <c r="A31" s="428"/>
      <c r="B31" s="64" t="s">
        <v>354</v>
      </c>
      <c r="C31" s="60" t="s">
        <v>98</v>
      </c>
      <c r="D31" s="407" t="s">
        <v>59</v>
      </c>
      <c r="E31" s="408"/>
      <c r="F31" s="409" t="s">
        <v>60</v>
      </c>
      <c r="G31" s="410"/>
      <c r="H31" s="409" t="s">
        <v>61</v>
      </c>
      <c r="I31" s="410"/>
      <c r="J31" s="422" t="s">
        <v>352</v>
      </c>
      <c r="K31" s="423"/>
      <c r="L31" s="422" t="s">
        <v>350</v>
      </c>
      <c r="M31" s="423"/>
    </row>
    <row r="32" spans="1:13" ht="50.1" customHeight="1" x14ac:dyDescent="0.25">
      <c r="A32" s="428"/>
      <c r="B32" s="64" t="s">
        <v>355</v>
      </c>
      <c r="C32" s="60" t="s">
        <v>99</v>
      </c>
      <c r="D32" s="407" t="s">
        <v>62</v>
      </c>
      <c r="E32" s="408"/>
      <c r="F32" s="407" t="s">
        <v>63</v>
      </c>
      <c r="G32" s="408"/>
      <c r="H32" s="409" t="s">
        <v>60</v>
      </c>
      <c r="I32" s="410"/>
      <c r="J32" s="409" t="s">
        <v>56</v>
      </c>
      <c r="K32" s="410"/>
      <c r="L32" s="409" t="s">
        <v>51</v>
      </c>
      <c r="M32" s="410"/>
    </row>
    <row r="33" spans="1:13" ht="50.1" customHeight="1" x14ac:dyDescent="0.25">
      <c r="A33" s="429"/>
      <c r="B33" s="64" t="s">
        <v>30</v>
      </c>
      <c r="C33" s="60" t="s">
        <v>100</v>
      </c>
      <c r="D33" s="407" t="s">
        <v>64</v>
      </c>
      <c r="E33" s="408"/>
      <c r="F33" s="407" t="s">
        <v>62</v>
      </c>
      <c r="G33" s="408"/>
      <c r="H33" s="407" t="s">
        <v>59</v>
      </c>
      <c r="I33" s="408"/>
      <c r="J33" s="407" t="s">
        <v>63</v>
      </c>
      <c r="K33" s="408"/>
      <c r="L33" s="409" t="s">
        <v>50</v>
      </c>
      <c r="M33" s="410"/>
    </row>
    <row r="34" spans="1:13" ht="34.5" customHeight="1" x14ac:dyDescent="0.25">
      <c r="A34" s="413" t="s">
        <v>65</v>
      </c>
      <c r="B34" s="413"/>
      <c r="C34" s="414"/>
      <c r="D34" s="417" t="s">
        <v>66</v>
      </c>
      <c r="E34" s="418"/>
      <c r="F34" s="418"/>
      <c r="G34" s="418"/>
      <c r="H34" s="418"/>
      <c r="I34" s="418"/>
      <c r="J34" s="418"/>
      <c r="K34" s="418"/>
      <c r="L34" s="418"/>
      <c r="M34" s="419"/>
    </row>
    <row r="35" spans="1:13" ht="23.25" customHeight="1" x14ac:dyDescent="0.25">
      <c r="A35" s="415"/>
      <c r="B35" s="415"/>
      <c r="C35" s="416"/>
      <c r="D35" s="420" t="s">
        <v>30</v>
      </c>
      <c r="E35" s="421"/>
      <c r="F35" s="420" t="s">
        <v>31</v>
      </c>
      <c r="G35" s="421"/>
      <c r="H35" s="420" t="s">
        <v>32</v>
      </c>
      <c r="I35" s="421"/>
      <c r="J35" s="420" t="s">
        <v>33</v>
      </c>
      <c r="K35" s="421"/>
      <c r="L35" s="420" t="s">
        <v>34</v>
      </c>
      <c r="M35" s="421"/>
    </row>
    <row r="36" spans="1:13" ht="56.25" customHeight="1" x14ac:dyDescent="0.25">
      <c r="A36" s="398" t="s">
        <v>137</v>
      </c>
      <c r="B36" s="399"/>
      <c r="C36" s="400"/>
      <c r="D36" s="404" t="s">
        <v>168</v>
      </c>
      <c r="E36" s="405"/>
      <c r="F36" s="404" t="s">
        <v>169</v>
      </c>
      <c r="G36" s="405"/>
      <c r="H36" s="404" t="s">
        <v>170</v>
      </c>
      <c r="I36" s="405"/>
      <c r="J36" s="404" t="s">
        <v>171</v>
      </c>
      <c r="K36" s="405"/>
      <c r="L36" s="404" t="s">
        <v>172</v>
      </c>
      <c r="M36" s="405"/>
    </row>
    <row r="37" spans="1:13" ht="56.25" customHeight="1" x14ac:dyDescent="0.25">
      <c r="A37" s="401"/>
      <c r="B37" s="402"/>
      <c r="C37" s="403"/>
      <c r="D37" s="61">
        <v>0</v>
      </c>
      <c r="E37" s="62">
        <f>[1]Contexto!B25*0.01</f>
        <v>0</v>
      </c>
      <c r="F37" s="62">
        <f>E37</f>
        <v>0</v>
      </c>
      <c r="G37" s="62">
        <f>[1]Contexto!B25*0.02</f>
        <v>0</v>
      </c>
      <c r="H37" s="62">
        <f>G37</f>
        <v>0</v>
      </c>
      <c r="I37" s="62">
        <f>[1]Contexto!B25*0.05</f>
        <v>0</v>
      </c>
      <c r="J37" s="62">
        <f>I37</f>
        <v>0</v>
      </c>
      <c r="K37" s="62">
        <f>[1]Contexto!B25*0.1</f>
        <v>0</v>
      </c>
      <c r="L37" s="411">
        <f>K37</f>
        <v>0</v>
      </c>
      <c r="M37" s="412"/>
    </row>
    <row r="38" spans="1:13" ht="56.25" customHeight="1" x14ac:dyDescent="0.25">
      <c r="A38" s="398" t="s">
        <v>348</v>
      </c>
      <c r="B38" s="399"/>
      <c r="C38" s="400"/>
      <c r="D38" s="404" t="s">
        <v>173</v>
      </c>
      <c r="E38" s="405"/>
      <c r="F38" s="404" t="s">
        <v>174</v>
      </c>
      <c r="G38" s="405"/>
      <c r="H38" s="404" t="s">
        <v>175</v>
      </c>
      <c r="I38" s="405"/>
      <c r="J38" s="404" t="s">
        <v>176</v>
      </c>
      <c r="K38" s="405"/>
      <c r="L38" s="404" t="s">
        <v>177</v>
      </c>
      <c r="M38" s="405"/>
    </row>
    <row r="39" spans="1:13" ht="56.25" customHeight="1" x14ac:dyDescent="0.25">
      <c r="A39" s="401"/>
      <c r="B39" s="402"/>
      <c r="C39" s="403"/>
      <c r="D39" s="63">
        <v>0</v>
      </c>
      <c r="E39" s="63">
        <f>[1]Contexto!B21*0.01*30</f>
        <v>0</v>
      </c>
      <c r="F39" s="63">
        <f>E39</f>
        <v>0</v>
      </c>
      <c r="G39" s="63">
        <f>[1]Contexto!B21*0.02*30</f>
        <v>0</v>
      </c>
      <c r="H39" s="63">
        <f>G39</f>
        <v>0</v>
      </c>
      <c r="I39" s="63">
        <f>[1]Contexto!B21*0.05*30</f>
        <v>0</v>
      </c>
      <c r="J39" s="63">
        <f>I39</f>
        <v>0</v>
      </c>
      <c r="K39" s="63">
        <f>[1]Contexto!B21*0.1*30</f>
        <v>0</v>
      </c>
      <c r="L39" s="406">
        <f>K39</f>
        <v>0</v>
      </c>
      <c r="M39" s="406"/>
    </row>
    <row r="40" spans="1:13" ht="91.5" customHeight="1" x14ac:dyDescent="0.25">
      <c r="A40" s="396" t="s">
        <v>155</v>
      </c>
      <c r="B40" s="396"/>
      <c r="C40" s="396"/>
      <c r="D40" s="397" t="s">
        <v>178</v>
      </c>
      <c r="E40" s="397"/>
      <c r="F40" s="397" t="s">
        <v>179</v>
      </c>
      <c r="G40" s="397"/>
      <c r="H40" s="397" t="s">
        <v>180</v>
      </c>
      <c r="I40" s="397"/>
      <c r="J40" s="397" t="s">
        <v>181</v>
      </c>
      <c r="K40" s="397"/>
      <c r="L40" s="397" t="s">
        <v>182</v>
      </c>
      <c r="M40" s="397"/>
    </row>
    <row r="41" spans="1:13" x14ac:dyDescent="0.25"/>
    <row r="42" spans="1:13" x14ac:dyDescent="0.25"/>
    <row r="43" spans="1:13" x14ac:dyDescent="0.25"/>
    <row r="44" spans="1:13" x14ac:dyDescent="0.25"/>
    <row r="45" spans="1:13" x14ac:dyDescent="0.25"/>
    <row r="46" spans="1:13" x14ac:dyDescent="0.25"/>
    <row r="47" spans="1:13" x14ac:dyDescent="0.25"/>
    <row r="48" spans="1:13" x14ac:dyDescent="0.25"/>
    <row r="49" x14ac:dyDescent="0.25"/>
    <row r="50" x14ac:dyDescent="0.25"/>
    <row r="51" x14ac:dyDescent="0.25"/>
  </sheetData>
  <mergeCells count="117">
    <mergeCell ref="D1:M5"/>
    <mergeCell ref="A7:M8"/>
    <mergeCell ref="A9:M9"/>
    <mergeCell ref="A11:A15"/>
    <mergeCell ref="D11:E11"/>
    <mergeCell ref="F11:G11"/>
    <mergeCell ref="H11:I11"/>
    <mergeCell ref="J11:K11"/>
    <mergeCell ref="L11:M11"/>
    <mergeCell ref="D12:E12"/>
    <mergeCell ref="F12:G12"/>
    <mergeCell ref="H12:I12"/>
    <mergeCell ref="J12:K12"/>
    <mergeCell ref="L12:M12"/>
    <mergeCell ref="D13:E13"/>
    <mergeCell ref="F13:G13"/>
    <mergeCell ref="H13:I13"/>
    <mergeCell ref="J13:K13"/>
    <mergeCell ref="L13:M13"/>
    <mergeCell ref="A16:C17"/>
    <mergeCell ref="D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A20:C21"/>
    <mergeCell ref="D20:E20"/>
    <mergeCell ref="F20:G20"/>
    <mergeCell ref="H20:I20"/>
    <mergeCell ref="J20:K20"/>
    <mergeCell ref="L20:M20"/>
    <mergeCell ref="L21:M21"/>
    <mergeCell ref="A18:C19"/>
    <mergeCell ref="D18:E18"/>
    <mergeCell ref="F18:G18"/>
    <mergeCell ref="H18:I18"/>
    <mergeCell ref="J18:K18"/>
    <mergeCell ref="L18:M18"/>
    <mergeCell ref="L19:M19"/>
    <mergeCell ref="A25:C25"/>
    <mergeCell ref="D25:E25"/>
    <mergeCell ref="F25:G25"/>
    <mergeCell ref="H25:I25"/>
    <mergeCell ref="J25:K25"/>
    <mergeCell ref="L25:M25"/>
    <mergeCell ref="A22:C24"/>
    <mergeCell ref="D22:E23"/>
    <mergeCell ref="F22:G23"/>
    <mergeCell ref="H22:I23"/>
    <mergeCell ref="J22:K23"/>
    <mergeCell ref="L22:M23"/>
    <mergeCell ref="L24:M24"/>
    <mergeCell ref="J30:K30"/>
    <mergeCell ref="L30:M30"/>
    <mergeCell ref="D31:E31"/>
    <mergeCell ref="F31:G31"/>
    <mergeCell ref="H31:I31"/>
    <mergeCell ref="J31:K31"/>
    <mergeCell ref="L31:M31"/>
    <mergeCell ref="A27:M27"/>
    <mergeCell ref="A29:A33"/>
    <mergeCell ref="D29:E29"/>
    <mergeCell ref="F29:G29"/>
    <mergeCell ref="H29:I29"/>
    <mergeCell ref="J29:K29"/>
    <mergeCell ref="L29:M29"/>
    <mergeCell ref="D30:E30"/>
    <mergeCell ref="F30:G30"/>
    <mergeCell ref="H30:I30"/>
    <mergeCell ref="D32:E32"/>
    <mergeCell ref="F32:G32"/>
    <mergeCell ref="H32:I32"/>
    <mergeCell ref="J32:K32"/>
    <mergeCell ref="L32:M32"/>
    <mergeCell ref="D33:E33"/>
    <mergeCell ref="F33:G33"/>
    <mergeCell ref="H33:I33"/>
    <mergeCell ref="J33:K33"/>
    <mergeCell ref="L33:M33"/>
    <mergeCell ref="A36:C37"/>
    <mergeCell ref="D36:E36"/>
    <mergeCell ref="F36:G36"/>
    <mergeCell ref="H36:I36"/>
    <mergeCell ref="J36:K36"/>
    <mergeCell ref="L36:M36"/>
    <mergeCell ref="L37:M37"/>
    <mergeCell ref="A34:C35"/>
    <mergeCell ref="D34:M34"/>
    <mergeCell ref="D35:E35"/>
    <mergeCell ref="F35:G35"/>
    <mergeCell ref="H35:I35"/>
    <mergeCell ref="J35:K35"/>
    <mergeCell ref="L35:M35"/>
    <mergeCell ref="A40:C40"/>
    <mergeCell ref="D40:E40"/>
    <mergeCell ref="F40:G40"/>
    <mergeCell ref="H40:I40"/>
    <mergeCell ref="J40:K40"/>
    <mergeCell ref="L40:M40"/>
    <mergeCell ref="A38:C39"/>
    <mergeCell ref="D38:E38"/>
    <mergeCell ref="F38:G38"/>
    <mergeCell ref="H38:I38"/>
    <mergeCell ref="J38:K38"/>
    <mergeCell ref="L38:M38"/>
    <mergeCell ref="L39:M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tabColor theme="8" tint="-0.249977111117893"/>
  </sheetPr>
  <dimension ref="A1:AL87"/>
  <sheetViews>
    <sheetView workbookViewId="0"/>
  </sheetViews>
  <sheetFormatPr baseColWidth="10" defaultRowHeight="15" x14ac:dyDescent="0.25"/>
  <cols>
    <col min="1" max="1" width="19.625" style="1" bestFit="1" customWidth="1"/>
    <col min="2" max="2" width="1.75" style="1" customWidth="1"/>
    <col min="3" max="3" width="23.625" style="1" bestFit="1" customWidth="1"/>
    <col min="4" max="4" width="1.5" style="1" customWidth="1"/>
    <col min="5" max="5" width="21.25" style="1" customWidth="1"/>
    <col min="6" max="6" width="1.5" style="1" customWidth="1"/>
    <col min="7" max="7" width="21.25" style="1" customWidth="1"/>
    <col min="8" max="8" width="1.625" style="1" customWidth="1"/>
    <col min="9" max="9" width="19.25" style="1" customWidth="1"/>
    <col min="10" max="10" width="1.625" style="1" customWidth="1"/>
    <col min="11" max="11" width="17.375" style="1" customWidth="1"/>
    <col min="12" max="12" width="1" style="1" customWidth="1"/>
    <col min="13" max="13" width="16.25" style="1" bestFit="1" customWidth="1"/>
    <col min="14" max="14" width="1" style="1" customWidth="1"/>
    <col min="15" max="15" width="10.75" style="1" bestFit="1" customWidth="1"/>
    <col min="16" max="16" width="1" style="1" customWidth="1"/>
    <col min="17" max="17" width="31.25" style="1" customWidth="1"/>
    <col min="18" max="18" width="1" style="1" customWidth="1"/>
    <col min="19" max="19" width="31.75" style="1" customWidth="1"/>
    <col min="20" max="20" width="1" style="1" customWidth="1"/>
    <col min="21" max="21" width="23.625" style="1" bestFit="1" customWidth="1"/>
    <col min="22" max="22" width="1" style="1" customWidth="1"/>
    <col min="23" max="23" width="24.125" style="1" customWidth="1"/>
    <col min="24" max="24" width="1" style="1" customWidth="1"/>
    <col min="25" max="25" width="18.75" style="1" bestFit="1" customWidth="1"/>
    <col min="26" max="26" width="1" style="1" customWidth="1"/>
    <col min="27" max="27" width="24.75" style="1" bestFit="1" customWidth="1"/>
    <col min="28" max="28" width="1.625" style="1" customWidth="1"/>
    <col min="29" max="29" width="18.25" style="1" bestFit="1" customWidth="1"/>
    <col min="30" max="30" width="1.5" style="1" customWidth="1"/>
    <col min="31" max="31" width="22.5" style="1" bestFit="1" customWidth="1"/>
    <col min="32" max="32" width="1" style="1" customWidth="1"/>
    <col min="33" max="33" width="15.25" style="1" customWidth="1"/>
    <col min="34" max="34" width="1" style="1" customWidth="1"/>
    <col min="35" max="35" width="18.125" style="1" customWidth="1"/>
    <col min="36" max="36" width="1" style="1" customWidth="1"/>
    <col min="37" max="37" width="15.5" style="1" customWidth="1"/>
    <col min="38" max="38" width="1.5" style="1" customWidth="1"/>
    <col min="39" max="39" width="34.5" style="1" bestFit="1" customWidth="1"/>
    <col min="40" max="16384" width="11" style="1"/>
  </cols>
  <sheetData>
    <row r="1" spans="1:38" ht="30" x14ac:dyDescent="0.25">
      <c r="A1" s="65" t="s">
        <v>356</v>
      </c>
      <c r="B1" s="66"/>
      <c r="C1" s="65" t="s">
        <v>357</v>
      </c>
      <c r="D1" s="67"/>
      <c r="E1" s="65" t="s">
        <v>358</v>
      </c>
      <c r="F1" s="68"/>
      <c r="G1" s="69" t="s">
        <v>359</v>
      </c>
      <c r="H1" s="67"/>
      <c r="I1" s="69" t="s">
        <v>360</v>
      </c>
      <c r="J1" s="67"/>
      <c r="K1" s="65" t="s">
        <v>361</v>
      </c>
      <c r="L1" s="67"/>
      <c r="M1" s="65" t="s">
        <v>362</v>
      </c>
      <c r="N1" s="67"/>
      <c r="O1" s="65" t="s">
        <v>363</v>
      </c>
      <c r="P1" s="67"/>
      <c r="Q1" s="65" t="s">
        <v>364</v>
      </c>
      <c r="R1" s="67"/>
      <c r="S1" s="65" t="s">
        <v>365</v>
      </c>
      <c r="T1" s="67"/>
      <c r="V1" s="67"/>
      <c r="X1" s="66"/>
      <c r="Z1" s="66"/>
      <c r="AB1" s="66"/>
      <c r="AD1" s="66"/>
      <c r="AE1" s="67" t="s">
        <v>366</v>
      </c>
      <c r="AF1" s="66"/>
      <c r="AG1" s="67" t="s">
        <v>367</v>
      </c>
      <c r="AH1" s="66"/>
      <c r="AI1" s="67" t="s">
        <v>368</v>
      </c>
      <c r="AJ1" s="66"/>
      <c r="AK1" s="67" t="s">
        <v>369</v>
      </c>
      <c r="AL1" s="70"/>
    </row>
    <row r="2" spans="1:38" x14ac:dyDescent="0.25">
      <c r="A2" s="1" t="s">
        <v>370</v>
      </c>
      <c r="B2" s="1" t="s">
        <v>371</v>
      </c>
      <c r="C2" s="1" t="s">
        <v>372</v>
      </c>
      <c r="D2" s="1" t="s">
        <v>371</v>
      </c>
      <c r="E2" s="1" t="s">
        <v>373</v>
      </c>
      <c r="G2" s="1" t="s">
        <v>374</v>
      </c>
      <c r="H2" s="1" t="s">
        <v>371</v>
      </c>
      <c r="I2" s="1" t="s">
        <v>375</v>
      </c>
      <c r="K2" s="1" t="s">
        <v>376</v>
      </c>
      <c r="M2" s="1" t="s">
        <v>377</v>
      </c>
      <c r="O2" s="1" t="s">
        <v>378</v>
      </c>
      <c r="P2" s="1" t="s">
        <v>371</v>
      </c>
      <c r="Q2" s="1" t="s">
        <v>379</v>
      </c>
      <c r="S2" s="1" t="s">
        <v>380</v>
      </c>
      <c r="AE2" s="1" t="s">
        <v>381</v>
      </c>
      <c r="AG2" s="1" t="s">
        <v>382</v>
      </c>
      <c r="AI2" s="1" t="s">
        <v>383</v>
      </c>
      <c r="AK2" s="1" t="s">
        <v>384</v>
      </c>
    </row>
    <row r="3" spans="1:38" x14ac:dyDescent="0.25">
      <c r="A3" s="1" t="s">
        <v>385</v>
      </c>
      <c r="B3" s="1" t="s">
        <v>371</v>
      </c>
      <c r="C3" s="1" t="s">
        <v>386</v>
      </c>
      <c r="D3" s="1" t="s">
        <v>371</v>
      </c>
      <c r="E3" s="1" t="s">
        <v>387</v>
      </c>
      <c r="G3" s="1" t="s">
        <v>388</v>
      </c>
      <c r="H3" s="1" t="s">
        <v>371</v>
      </c>
      <c r="I3" s="1" t="s">
        <v>389</v>
      </c>
      <c r="K3" s="1" t="s">
        <v>390</v>
      </c>
      <c r="M3" s="1" t="s">
        <v>391</v>
      </c>
      <c r="O3" s="1" t="s">
        <v>392</v>
      </c>
      <c r="P3" s="1" t="s">
        <v>371</v>
      </c>
      <c r="Q3" s="1" t="s">
        <v>393</v>
      </c>
      <c r="S3" s="1" t="s">
        <v>394</v>
      </c>
      <c r="AE3" s="1" t="s">
        <v>395</v>
      </c>
      <c r="AG3" s="1" t="s">
        <v>396</v>
      </c>
      <c r="AI3" s="1" t="s">
        <v>397</v>
      </c>
      <c r="AK3" s="1" t="s">
        <v>398</v>
      </c>
    </row>
    <row r="4" spans="1:38" x14ac:dyDescent="0.25">
      <c r="A4" s="1" t="s">
        <v>399</v>
      </c>
      <c r="B4" s="1" t="s">
        <v>371</v>
      </c>
      <c r="C4" s="1" t="s">
        <v>400</v>
      </c>
      <c r="D4" s="1" t="s">
        <v>371</v>
      </c>
      <c r="E4" s="1" t="s">
        <v>401</v>
      </c>
      <c r="G4" s="1" t="s">
        <v>402</v>
      </c>
      <c r="H4" s="1" t="s">
        <v>371</v>
      </c>
      <c r="I4" s="1" t="s">
        <v>403</v>
      </c>
      <c r="K4" s="1" t="s">
        <v>404</v>
      </c>
      <c r="L4" s="1" t="s">
        <v>371</v>
      </c>
      <c r="O4" s="1" t="s">
        <v>405</v>
      </c>
      <c r="P4" s="1" t="s">
        <v>371</v>
      </c>
      <c r="Q4" s="1" t="s">
        <v>406</v>
      </c>
      <c r="S4" s="1" t="s">
        <v>407</v>
      </c>
      <c r="AE4" s="1" t="s">
        <v>408</v>
      </c>
      <c r="AI4" s="1" t="s">
        <v>409</v>
      </c>
      <c r="AK4" s="1" t="s">
        <v>410</v>
      </c>
    </row>
    <row r="5" spans="1:38" x14ac:dyDescent="0.25">
      <c r="A5" s="1" t="s">
        <v>411</v>
      </c>
      <c r="B5" s="1" t="s">
        <v>371</v>
      </c>
      <c r="C5" s="1" t="s">
        <v>412</v>
      </c>
      <c r="D5" s="1" t="s">
        <v>371</v>
      </c>
      <c r="E5" s="1" t="s">
        <v>413</v>
      </c>
      <c r="G5" s="1" t="s">
        <v>414</v>
      </c>
      <c r="H5" s="1" t="s">
        <v>371</v>
      </c>
      <c r="K5" s="1" t="s">
        <v>415</v>
      </c>
      <c r="Q5" s="1" t="s">
        <v>416</v>
      </c>
      <c r="S5" s="1" t="s">
        <v>417</v>
      </c>
      <c r="AE5" s="1" t="s">
        <v>418</v>
      </c>
      <c r="AK5" s="1" t="s">
        <v>419</v>
      </c>
    </row>
    <row r="6" spans="1:38" x14ac:dyDescent="0.25">
      <c r="B6" s="1" t="s">
        <v>371</v>
      </c>
      <c r="C6" s="1" t="s">
        <v>420</v>
      </c>
      <c r="D6" s="1" t="s">
        <v>371</v>
      </c>
      <c r="G6" s="1" t="s">
        <v>421</v>
      </c>
      <c r="H6" s="1" t="s">
        <v>371</v>
      </c>
      <c r="K6" s="1" t="s">
        <v>422</v>
      </c>
      <c r="Q6" s="1" t="s">
        <v>423</v>
      </c>
      <c r="S6" s="1" t="s">
        <v>424</v>
      </c>
      <c r="AK6" s="1" t="s">
        <v>425</v>
      </c>
    </row>
    <row r="7" spans="1:38" x14ac:dyDescent="0.25">
      <c r="C7" s="1" t="s">
        <v>426</v>
      </c>
      <c r="D7" s="1" t="s">
        <v>371</v>
      </c>
      <c r="Q7" s="1" t="s">
        <v>427</v>
      </c>
      <c r="S7" s="1" t="s">
        <v>428</v>
      </c>
      <c r="AK7" s="1" t="s">
        <v>429</v>
      </c>
    </row>
    <row r="8" spans="1:38" x14ac:dyDescent="0.25">
      <c r="C8" s="1" t="s">
        <v>430</v>
      </c>
      <c r="D8" s="1" t="s">
        <v>371</v>
      </c>
      <c r="Q8" s="1" t="s">
        <v>431</v>
      </c>
      <c r="S8" s="1" t="s">
        <v>432</v>
      </c>
    </row>
    <row r="9" spans="1:38" x14ac:dyDescent="0.25">
      <c r="C9" s="1" t="s">
        <v>433</v>
      </c>
      <c r="D9" s="1" t="s">
        <v>371</v>
      </c>
      <c r="S9" s="1" t="s">
        <v>434</v>
      </c>
    </row>
    <row r="10" spans="1:38" x14ac:dyDescent="0.25">
      <c r="C10" s="1" t="s">
        <v>435</v>
      </c>
      <c r="D10" s="1" t="s">
        <v>371</v>
      </c>
      <c r="S10" s="1" t="s">
        <v>436</v>
      </c>
    </row>
    <row r="11" spans="1:38" x14ac:dyDescent="0.25">
      <c r="C11" s="1" t="s">
        <v>437</v>
      </c>
      <c r="D11" s="1" t="s">
        <v>371</v>
      </c>
    </row>
    <row r="12" spans="1:38" x14ac:dyDescent="0.25">
      <c r="C12" s="1" t="s">
        <v>438</v>
      </c>
      <c r="D12" s="1" t="s">
        <v>371</v>
      </c>
    </row>
    <row r="13" spans="1:38" x14ac:dyDescent="0.25">
      <c r="C13" s="1" t="s">
        <v>439</v>
      </c>
      <c r="D13" s="1" t="s">
        <v>371</v>
      </c>
    </row>
    <row r="14" spans="1:38" x14ac:dyDescent="0.25">
      <c r="C14" s="1" t="s">
        <v>440</v>
      </c>
      <c r="D14" s="1" t="s">
        <v>371</v>
      </c>
    </row>
    <row r="15" spans="1:38" x14ac:dyDescent="0.25">
      <c r="C15" s="1" t="s">
        <v>441</v>
      </c>
      <c r="D15" s="1" t="s">
        <v>371</v>
      </c>
    </row>
    <row r="16" spans="1:38" x14ac:dyDescent="0.25">
      <c r="C16" s="1" t="s">
        <v>442</v>
      </c>
      <c r="D16" s="1" t="s">
        <v>371</v>
      </c>
    </row>
    <row r="17" spans="1:4" x14ac:dyDescent="0.25">
      <c r="A17" s="71"/>
      <c r="C17" s="1" t="s">
        <v>443</v>
      </c>
      <c r="D17" s="1" t="s">
        <v>371</v>
      </c>
    </row>
    <row r="18" spans="1:4" x14ac:dyDescent="0.25">
      <c r="C18" s="1" t="s">
        <v>444</v>
      </c>
      <c r="D18" s="1" t="s">
        <v>371</v>
      </c>
    </row>
    <row r="19" spans="1:4" x14ac:dyDescent="0.25">
      <c r="C19" s="1" t="s">
        <v>445</v>
      </c>
      <c r="D19" s="1" t="s">
        <v>371</v>
      </c>
    </row>
    <row r="20" spans="1:4" x14ac:dyDescent="0.25">
      <c r="C20" s="1" t="s">
        <v>446</v>
      </c>
      <c r="D20" s="1" t="s">
        <v>371</v>
      </c>
    </row>
    <row r="21" spans="1:4" x14ac:dyDescent="0.25">
      <c r="C21" s="1" t="s">
        <v>447</v>
      </c>
      <c r="D21" s="1" t="s">
        <v>371</v>
      </c>
    </row>
    <row r="22" spans="1:4" x14ac:dyDescent="0.25">
      <c r="C22" s="1" t="s">
        <v>448</v>
      </c>
      <c r="D22" s="1" t="s">
        <v>371</v>
      </c>
    </row>
    <row r="23" spans="1:4" x14ac:dyDescent="0.25">
      <c r="C23" s="1" t="s">
        <v>449</v>
      </c>
      <c r="D23" s="1" t="s">
        <v>371</v>
      </c>
    </row>
    <row r="24" spans="1:4" x14ac:dyDescent="0.25">
      <c r="C24" s="1" t="s">
        <v>450</v>
      </c>
      <c r="D24" s="1" t="s">
        <v>371</v>
      </c>
    </row>
    <row r="25" spans="1:4" x14ac:dyDescent="0.25">
      <c r="C25" s="1" t="s">
        <v>451</v>
      </c>
      <c r="D25" s="1" t="s">
        <v>371</v>
      </c>
    </row>
    <row r="26" spans="1:4" x14ac:dyDescent="0.25">
      <c r="C26" s="1" t="s">
        <v>452</v>
      </c>
      <c r="D26" s="1" t="s">
        <v>371</v>
      </c>
    </row>
    <row r="27" spans="1:4" x14ac:dyDescent="0.25">
      <c r="C27" s="1" t="s">
        <v>453</v>
      </c>
      <c r="D27" s="1" t="s">
        <v>371</v>
      </c>
    </row>
    <row r="28" spans="1:4" x14ac:dyDescent="0.25">
      <c r="C28" s="1" t="s">
        <v>454</v>
      </c>
      <c r="D28" s="1" t="s">
        <v>371</v>
      </c>
    </row>
    <row r="29" spans="1:4" x14ac:dyDescent="0.25">
      <c r="C29" s="1" t="s">
        <v>455</v>
      </c>
      <c r="D29" s="1" t="s">
        <v>371</v>
      </c>
    </row>
    <row r="30" spans="1:4" x14ac:dyDescent="0.25">
      <c r="C30" s="1" t="s">
        <v>456</v>
      </c>
      <c r="D30" s="1" t="s">
        <v>371</v>
      </c>
    </row>
    <row r="31" spans="1:4" x14ac:dyDescent="0.25">
      <c r="C31" s="1" t="s">
        <v>457</v>
      </c>
      <c r="D31" s="1" t="s">
        <v>371</v>
      </c>
    </row>
    <row r="32" spans="1:4" x14ac:dyDescent="0.25">
      <c r="C32" s="1" t="s">
        <v>458</v>
      </c>
      <c r="D32" s="1" t="s">
        <v>371</v>
      </c>
    </row>
    <row r="33" spans="3:4" x14ac:dyDescent="0.25">
      <c r="C33" s="1" t="s">
        <v>459</v>
      </c>
      <c r="D33" s="1" t="s">
        <v>371</v>
      </c>
    </row>
    <row r="34" spans="3:4" x14ac:dyDescent="0.25">
      <c r="C34" s="1" t="s">
        <v>460</v>
      </c>
      <c r="D34" s="1" t="s">
        <v>371</v>
      </c>
    </row>
    <row r="35" spans="3:4" x14ac:dyDescent="0.25">
      <c r="C35" s="1" t="s">
        <v>461</v>
      </c>
      <c r="D35" s="1" t="s">
        <v>371</v>
      </c>
    </row>
    <row r="36" spans="3:4" x14ac:dyDescent="0.25">
      <c r="C36" s="1" t="s">
        <v>462</v>
      </c>
      <c r="D36" s="1" t="s">
        <v>371</v>
      </c>
    </row>
    <row r="37" spans="3:4" x14ac:dyDescent="0.25">
      <c r="C37" s="1" t="s">
        <v>463</v>
      </c>
      <c r="D37" s="1" t="s">
        <v>371</v>
      </c>
    </row>
    <row r="38" spans="3:4" x14ac:dyDescent="0.25">
      <c r="C38" s="1" t="s">
        <v>464</v>
      </c>
      <c r="D38" s="1" t="s">
        <v>371</v>
      </c>
    </row>
    <row r="39" spans="3:4" x14ac:dyDescent="0.25">
      <c r="C39" s="1" t="s">
        <v>465</v>
      </c>
      <c r="D39" s="1" t="s">
        <v>371</v>
      </c>
    </row>
    <row r="40" spans="3:4" x14ac:dyDescent="0.25">
      <c r="C40" s="1" t="s">
        <v>466</v>
      </c>
      <c r="D40" s="1" t="s">
        <v>371</v>
      </c>
    </row>
    <row r="41" spans="3:4" x14ac:dyDescent="0.25">
      <c r="C41" s="1" t="s">
        <v>467</v>
      </c>
      <c r="D41" s="1" t="s">
        <v>371</v>
      </c>
    </row>
    <row r="42" spans="3:4" x14ac:dyDescent="0.25">
      <c r="C42" s="1" t="s">
        <v>468</v>
      </c>
      <c r="D42" s="1" t="s">
        <v>371</v>
      </c>
    </row>
    <row r="43" spans="3:4" x14ac:dyDescent="0.25">
      <c r="C43" s="1" t="s">
        <v>469</v>
      </c>
      <c r="D43" s="1" t="s">
        <v>371</v>
      </c>
    </row>
    <row r="44" spans="3:4" x14ac:dyDescent="0.25">
      <c r="C44" s="1" t="s">
        <v>470</v>
      </c>
      <c r="D44" s="1" t="s">
        <v>371</v>
      </c>
    </row>
    <row r="45" spans="3:4" x14ac:dyDescent="0.25">
      <c r="C45" s="1" t="s">
        <v>471</v>
      </c>
      <c r="D45" s="1" t="s">
        <v>371</v>
      </c>
    </row>
    <row r="46" spans="3:4" x14ac:dyDescent="0.25">
      <c r="C46" s="1" t="s">
        <v>472</v>
      </c>
      <c r="D46" s="1" t="s">
        <v>371</v>
      </c>
    </row>
    <row r="47" spans="3:4" x14ac:dyDescent="0.25">
      <c r="C47" s="1" t="s">
        <v>473</v>
      </c>
      <c r="D47" s="1" t="s">
        <v>371</v>
      </c>
    </row>
    <row r="48" spans="3:4" x14ac:dyDescent="0.25">
      <c r="C48" s="1" t="s">
        <v>474</v>
      </c>
      <c r="D48" s="1" t="s">
        <v>371</v>
      </c>
    </row>
    <row r="49" spans="3:4" x14ac:dyDescent="0.25">
      <c r="C49" s="1" t="s">
        <v>475</v>
      </c>
      <c r="D49" s="1" t="s">
        <v>371</v>
      </c>
    </row>
    <row r="50" spans="3:4" x14ac:dyDescent="0.25">
      <c r="C50" s="1" t="s">
        <v>476</v>
      </c>
      <c r="D50" s="1" t="s">
        <v>371</v>
      </c>
    </row>
    <row r="51" spans="3:4" x14ac:dyDescent="0.25">
      <c r="C51" s="1" t="s">
        <v>477</v>
      </c>
      <c r="D51" s="1" t="s">
        <v>371</v>
      </c>
    </row>
    <row r="52" spans="3:4" x14ac:dyDescent="0.25">
      <c r="C52" s="1" t="s">
        <v>478</v>
      </c>
      <c r="D52" s="1" t="s">
        <v>371</v>
      </c>
    </row>
    <row r="53" spans="3:4" x14ac:dyDescent="0.25">
      <c r="C53" s="1" t="s">
        <v>479</v>
      </c>
      <c r="D53" s="1" t="s">
        <v>371</v>
      </c>
    </row>
    <row r="54" spans="3:4" x14ac:dyDescent="0.25">
      <c r="C54" s="1" t="s">
        <v>480</v>
      </c>
      <c r="D54" s="1" t="s">
        <v>371</v>
      </c>
    </row>
    <row r="55" spans="3:4" x14ac:dyDescent="0.25">
      <c r="C55" s="1" t="s">
        <v>481</v>
      </c>
      <c r="D55" s="1" t="s">
        <v>371</v>
      </c>
    </row>
    <row r="56" spans="3:4" x14ac:dyDescent="0.25">
      <c r="C56" s="1" t="s">
        <v>482</v>
      </c>
      <c r="D56" s="1" t="s">
        <v>371</v>
      </c>
    </row>
    <row r="57" spans="3:4" x14ac:dyDescent="0.25">
      <c r="C57" s="1" t="s">
        <v>483</v>
      </c>
      <c r="D57" s="1" t="s">
        <v>371</v>
      </c>
    </row>
    <row r="58" spans="3:4" x14ac:dyDescent="0.25">
      <c r="C58" s="1" t="s">
        <v>484</v>
      </c>
      <c r="D58" s="1" t="s">
        <v>371</v>
      </c>
    </row>
    <row r="59" spans="3:4" x14ac:dyDescent="0.25">
      <c r="C59" s="1" t="s">
        <v>485</v>
      </c>
      <c r="D59" s="1" t="s">
        <v>371</v>
      </c>
    </row>
    <row r="60" spans="3:4" x14ac:dyDescent="0.25">
      <c r="C60" s="1" t="s">
        <v>486</v>
      </c>
      <c r="D60" s="1" t="s">
        <v>371</v>
      </c>
    </row>
    <row r="61" spans="3:4" x14ac:dyDescent="0.25">
      <c r="C61" s="1" t="s">
        <v>487</v>
      </c>
      <c r="D61" s="1" t="s">
        <v>371</v>
      </c>
    </row>
    <row r="62" spans="3:4" x14ac:dyDescent="0.25">
      <c r="C62" s="1" t="s">
        <v>488</v>
      </c>
      <c r="D62" s="1" t="s">
        <v>371</v>
      </c>
    </row>
    <row r="63" spans="3:4" x14ac:dyDescent="0.25">
      <c r="C63" s="1" t="s">
        <v>489</v>
      </c>
      <c r="D63" s="1" t="s">
        <v>371</v>
      </c>
    </row>
    <row r="64" spans="3:4" x14ac:dyDescent="0.25">
      <c r="C64" s="1" t="s">
        <v>490</v>
      </c>
      <c r="D64" s="1" t="s">
        <v>371</v>
      </c>
    </row>
    <row r="65" spans="3:4" x14ac:dyDescent="0.25">
      <c r="C65" s="1" t="s">
        <v>491</v>
      </c>
      <c r="D65" s="1" t="s">
        <v>371</v>
      </c>
    </row>
    <row r="66" spans="3:4" x14ac:dyDescent="0.25">
      <c r="C66" s="1" t="s">
        <v>492</v>
      </c>
      <c r="D66" s="1" t="s">
        <v>371</v>
      </c>
    </row>
    <row r="67" spans="3:4" x14ac:dyDescent="0.25">
      <c r="C67" s="1" t="s">
        <v>493</v>
      </c>
      <c r="D67" s="1" t="s">
        <v>371</v>
      </c>
    </row>
    <row r="68" spans="3:4" x14ac:dyDescent="0.25">
      <c r="C68" s="1" t="s">
        <v>494</v>
      </c>
      <c r="D68" s="1" t="s">
        <v>371</v>
      </c>
    </row>
    <row r="69" spans="3:4" x14ac:dyDescent="0.25">
      <c r="C69" s="1" t="s">
        <v>495</v>
      </c>
      <c r="D69" s="1" t="s">
        <v>371</v>
      </c>
    </row>
    <row r="70" spans="3:4" x14ac:dyDescent="0.25">
      <c r="C70" s="1" t="s">
        <v>496</v>
      </c>
      <c r="D70" s="1" t="s">
        <v>371</v>
      </c>
    </row>
    <row r="71" spans="3:4" x14ac:dyDescent="0.25">
      <c r="C71" s="1" t="s">
        <v>497</v>
      </c>
      <c r="D71" s="1" t="s">
        <v>371</v>
      </c>
    </row>
    <row r="72" spans="3:4" x14ac:dyDescent="0.25">
      <c r="C72" s="1" t="s">
        <v>498</v>
      </c>
      <c r="D72" s="1" t="s">
        <v>371</v>
      </c>
    </row>
    <row r="73" spans="3:4" x14ac:dyDescent="0.25">
      <c r="C73" s="1" t="s">
        <v>499</v>
      </c>
      <c r="D73" s="1" t="s">
        <v>371</v>
      </c>
    </row>
    <row r="74" spans="3:4" x14ac:dyDescent="0.25">
      <c r="D74" s="1" t="s">
        <v>371</v>
      </c>
    </row>
    <row r="75" spans="3:4" x14ac:dyDescent="0.25">
      <c r="D75" s="1" t="s">
        <v>371</v>
      </c>
    </row>
    <row r="83" spans="3:3" x14ac:dyDescent="0.25">
      <c r="C83" s="1" t="s">
        <v>500</v>
      </c>
    </row>
    <row r="84" spans="3:3" x14ac:dyDescent="0.25">
      <c r="C84" s="1" t="s">
        <v>501</v>
      </c>
    </row>
    <row r="85" spans="3:3" x14ac:dyDescent="0.25">
      <c r="C85" s="1" t="s">
        <v>502</v>
      </c>
    </row>
    <row r="86" spans="3:3" x14ac:dyDescent="0.25">
      <c r="C86" s="1" t="s">
        <v>503</v>
      </c>
    </row>
    <row r="87" spans="3:3" x14ac:dyDescent="0.25">
      <c r="C87" s="1" t="s">
        <v>504</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249977111117893"/>
  </sheetPr>
  <dimension ref="A2:K70"/>
  <sheetViews>
    <sheetView showGridLines="0" zoomScale="90" zoomScaleNormal="90" workbookViewId="0">
      <selection activeCell="D3" sqref="D3"/>
    </sheetView>
  </sheetViews>
  <sheetFormatPr baseColWidth="10" defaultRowHeight="15" x14ac:dyDescent="0.25"/>
  <cols>
    <col min="1" max="1" width="17.625" style="1" customWidth="1"/>
    <col min="2" max="2" width="24.375" style="1" customWidth="1"/>
    <col min="3" max="3" width="15.5" style="1" customWidth="1"/>
    <col min="4" max="4" width="17" style="1" customWidth="1"/>
    <col min="5" max="5" width="18.375" style="1" customWidth="1"/>
    <col min="6" max="8" width="16.375" style="1" customWidth="1"/>
    <col min="9" max="9" width="16.875" style="1" customWidth="1"/>
    <col min="10" max="10" width="22.125" style="1" customWidth="1"/>
    <col min="11" max="16384" width="11" style="1"/>
  </cols>
  <sheetData>
    <row r="2" spans="1:11" ht="39" customHeight="1" x14ac:dyDescent="0.25">
      <c r="A2" s="72" t="s">
        <v>505</v>
      </c>
      <c r="B2" s="72" t="s">
        <v>506</v>
      </c>
      <c r="C2" s="72" t="s">
        <v>507</v>
      </c>
      <c r="D2" s="72" t="s">
        <v>508</v>
      </c>
      <c r="E2" s="72" t="s">
        <v>509</v>
      </c>
      <c r="F2" s="72" t="s">
        <v>510</v>
      </c>
      <c r="G2" s="72" t="s">
        <v>511</v>
      </c>
      <c r="H2" s="72" t="s">
        <v>512</v>
      </c>
      <c r="I2" s="72" t="s">
        <v>513</v>
      </c>
      <c r="J2" s="72" t="s">
        <v>514</v>
      </c>
      <c r="K2" s="72" t="s">
        <v>515</v>
      </c>
    </row>
    <row r="3" spans="1:11" x14ac:dyDescent="0.25">
      <c r="A3" s="73" t="s">
        <v>516</v>
      </c>
      <c r="B3" s="74" t="s">
        <v>517</v>
      </c>
      <c r="C3" s="73" t="str">
        <f>+"5 - Muy alto"</f>
        <v>5 - Muy alto</v>
      </c>
      <c r="D3" s="73" t="str">
        <f>"+5 Muy alto - Beneficio Mayor al 10% del valor del contrato"</f>
        <v>+5 Muy alto - Beneficio Mayor al 10% del valor del contrato</v>
      </c>
      <c r="E3" s="73" t="str">
        <f>"+5 Muy alto - Mejora superior al 10% del plazo de ejecución del contrato"</f>
        <v>+5 Muy alto - Mejora superior al 10% del plazo de ejecución del contrato</v>
      </c>
      <c r="F3" s="73" t="str">
        <f>"+5 Muy alto - El contrato se cumpliría con mejores métricas de las esperadas frente a los parámetros pactados mayores a un 15%."</f>
        <v>+5 Muy alto - El contrato se cumpliría con mejores métricas de las esperadas frente a los parámetros pactados mayores a un 15%.</v>
      </c>
      <c r="G3" s="73" t="str">
        <f>"MUY ALTO 
Causa un efecto trascendental en el  logro de los objetivos estratégicos"</f>
        <v>MUY ALTO 
Causa un efecto trascendental en el  logro de los objetivos estratégicos</v>
      </c>
      <c r="H3" s="73" t="s">
        <v>518</v>
      </c>
      <c r="I3" s="73" t="s">
        <v>519</v>
      </c>
      <c r="J3" s="73" t="s">
        <v>520</v>
      </c>
      <c r="K3" s="73">
        <v>0</v>
      </c>
    </row>
    <row r="4" spans="1:11" x14ac:dyDescent="0.25">
      <c r="A4" s="74" t="s">
        <v>521</v>
      </c>
      <c r="B4" s="74" t="s">
        <v>522</v>
      </c>
      <c r="C4" s="74" t="str">
        <f>"4 - Alto"</f>
        <v>4 - Alto</v>
      </c>
      <c r="D4" s="74" t="str">
        <f>"+4 Alto - Beneficio del 5% al 10% del valor del contrato"</f>
        <v>+4 Alto - Beneficio del 5% al 10% del valor del contrato</v>
      </c>
      <c r="E4" s="74" t="str">
        <f>"+4 Alto - Mejora entre el 5% y el 10% del plazo de ejecución del contrato"</f>
        <v>+4 Alto - Mejora entre el 5% y el 10% del plazo de ejecución del contrato</v>
      </c>
      <c r="F4" s="74" t="str">
        <f>"+4 Alto - El contrato se cumpliría con mejores métricas de las esperadas frente a los parámetros pactados entre un 10% y un 15%"</f>
        <v>+4 Alto - El contrato se cumpliría con mejores métricas de las esperadas frente a los parámetros pactados entre un 10% y un 15%</v>
      </c>
      <c r="G4" s="74" t="str">
        <f>"ALTO 
Causa un efecto importante en el logro de los objetivos estratégicos"</f>
        <v>ALTO 
Causa un efecto importante en el logro de los objetivos estratégicos</v>
      </c>
      <c r="H4" s="74" t="s">
        <v>383</v>
      </c>
      <c r="I4" s="74" t="s">
        <v>523</v>
      </c>
      <c r="J4" s="74" t="s">
        <v>524</v>
      </c>
      <c r="K4" s="74">
        <v>-1</v>
      </c>
    </row>
    <row r="5" spans="1:11" x14ac:dyDescent="0.25">
      <c r="A5" s="74" t="s">
        <v>525</v>
      </c>
      <c r="B5" s="74" t="s">
        <v>526</v>
      </c>
      <c r="C5" s="74" t="str">
        <f>+"3 - Medio"</f>
        <v>3 - Medio</v>
      </c>
      <c r="D5" s="74" t="str">
        <f>"+3 Medio - Beneficio del 2% al 5% del valor del contrato"</f>
        <v>+3 Medio - Beneficio del 2% al 5% del valor del contrato</v>
      </c>
      <c r="E5" s="74" t="str">
        <f>"+3 Medio - Mejora entre el 2% y el 5% del plazo de ejecución del contrato"</f>
        <v>+3 Medio - Mejora entre el 2% y el 5% del plazo de ejecución del contrato</v>
      </c>
      <c r="F5" s="74" t="str">
        <f>"+3 Medio - El contrato se cumpliría con mejores métricas de las esperadas frente a los parámetros pactados entre un 5% y un 10%"</f>
        <v>+3 Medio - El contrato se cumpliría con mejores métricas de las esperadas frente a los parámetros pactados entre un 5% y un 10%</v>
      </c>
      <c r="G5" s="74" t="str">
        <f>"MEDIO 
Causa un efecto significativo en el logro de los objetivos estratégicos"</f>
        <v>MEDIO 
Causa un efecto significativo en el logro de los objetivos estratégicos</v>
      </c>
      <c r="H5" s="74" t="s">
        <v>409</v>
      </c>
      <c r="I5" s="75" t="s">
        <v>527</v>
      </c>
      <c r="J5" s="74" t="s">
        <v>528</v>
      </c>
      <c r="K5" s="74">
        <v>-2</v>
      </c>
    </row>
    <row r="6" spans="1:11" x14ac:dyDescent="0.25">
      <c r="A6" s="74" t="s">
        <v>529</v>
      </c>
      <c r="B6" s="74" t="s">
        <v>530</v>
      </c>
      <c r="C6" s="74" t="str">
        <f>+"2 - Bajo"</f>
        <v>2 - Bajo</v>
      </c>
      <c r="D6" s="74" t="str">
        <f>"+2 Bajo - Beneficio del 1% al 2% del valor del contrato"</f>
        <v>+2 Bajo - Beneficio del 1% al 2% del valor del contrato</v>
      </c>
      <c r="E6" s="74" t="str">
        <f>"+2 Bajo - Mejora entre el 1% y el 2% del plazo de ejecución del contrato"</f>
        <v>+2 Bajo - Mejora entre el 1% y el 2% del plazo de ejecución del contrato</v>
      </c>
      <c r="F6" s="74" t="str">
        <f>"+2 Bajo - El contrato se cumpliría con mejores métricas de las esperadas frente a los parámetros pactados entre un 1% y hasta un 5%"</f>
        <v>+2 Bajo - El contrato se cumpliría con mejores métricas de las esperadas frente a los parámetros pactados entre un 1% y hasta un 5%</v>
      </c>
      <c r="G6" s="74" t="str">
        <f>"BAJO 
Causa un efecto apreciable en el logro de los objetivos estratégicos"</f>
        <v>BAJO 
Causa un efecto apreciable en el logro de los objetivos estratégicos</v>
      </c>
      <c r="H6" s="74" t="s">
        <v>371</v>
      </c>
      <c r="I6" s="74" t="s">
        <v>531</v>
      </c>
      <c r="J6" s="74" t="s">
        <v>532</v>
      </c>
      <c r="K6" s="74">
        <v>1</v>
      </c>
    </row>
    <row r="7" spans="1:11" x14ac:dyDescent="0.25">
      <c r="A7" s="74" t="s">
        <v>533</v>
      </c>
      <c r="B7" s="74" t="s">
        <v>534</v>
      </c>
      <c r="C7" s="74" t="str">
        <f>+"1 - Muy bajo"</f>
        <v>1 - Muy bajo</v>
      </c>
      <c r="D7" s="74" t="str">
        <f>"+1 Muy bajo - Beneficio del 0% al 1% del valor del contrato"</f>
        <v>+1 Muy bajo - Beneficio del 0% al 1% del valor del contrato</v>
      </c>
      <c r="E7" s="74" t="str">
        <f>"+1 Muy bajo - Mejora en 1% del plazo de ejecución del contrato"</f>
        <v>+1 Muy bajo - Mejora en 1% del plazo de ejecución del contrato</v>
      </c>
      <c r="F7" s="74" t="str">
        <f>"+1 Muy bajo - El contrato se cumpliría con alguna mejora frente a lo esperado inferior al 1% respecto de la ejecución del contrato"</f>
        <v>+1 Muy bajo - El contrato se cumpliría con alguna mejora frente a lo esperado inferior al 1% respecto de la ejecución del contrato</v>
      </c>
      <c r="G7" s="74" t="str">
        <f>"MUY BAJO 
Causa un efecto insignificante en el logro de los objetivos estratégicos"</f>
        <v>MUY BAJO 
Causa un efecto insignificante en el logro de los objetivos estratégicos</v>
      </c>
      <c r="H7" s="74" t="s">
        <v>371</v>
      </c>
      <c r="I7" s="74" t="s">
        <v>535</v>
      </c>
      <c r="J7" s="74" t="s">
        <v>371</v>
      </c>
      <c r="K7" s="74">
        <v>2</v>
      </c>
    </row>
    <row r="8" spans="1:11" x14ac:dyDescent="0.25">
      <c r="A8" s="74" t="s">
        <v>536</v>
      </c>
      <c r="B8" s="74" t="s">
        <v>537</v>
      </c>
      <c r="C8" s="74"/>
      <c r="D8" s="75" t="str">
        <f>+"0 No aplica"</f>
        <v>0 No aplica</v>
      </c>
      <c r="E8" s="75" t="str">
        <f>+"0 No aplica"</f>
        <v>0 No aplica</v>
      </c>
      <c r="F8" s="75" t="str">
        <f>+"0 No aplica"</f>
        <v>0 No aplica</v>
      </c>
      <c r="G8" s="75" t="str">
        <f>+"0 No aplica"</f>
        <v>0 No aplica</v>
      </c>
      <c r="H8" s="75" t="s">
        <v>371</v>
      </c>
      <c r="I8" s="76" t="s">
        <v>538</v>
      </c>
      <c r="J8" s="74" t="s">
        <v>371</v>
      </c>
      <c r="K8" s="74"/>
    </row>
    <row r="9" spans="1:11" x14ac:dyDescent="0.25">
      <c r="A9" s="74"/>
      <c r="B9" s="74" t="s">
        <v>539</v>
      </c>
      <c r="C9" s="74"/>
      <c r="D9" s="74" t="str">
        <f>"-1 Muy bajo - Afectación adversa del 0% al 1% del valor del contrato"</f>
        <v>-1 Muy bajo - Afectación adversa del 0% al 1% del valor del contrato</v>
      </c>
      <c r="E9" s="74" t="str">
        <f>"-1 Muy bajo - Afecta hasta el 1% del plazo de ejecución del contrato"</f>
        <v>-1 Muy bajo - Afecta hasta el 1% del plazo de ejecución del contrato</v>
      </c>
      <c r="F9" s="74" t="str">
        <f>"-1 Muy bajo - El contrato se cumpliría con alguna dificultad frente a lo esperado inferior al 1% respecto de la ejecución del contrato"</f>
        <v>-1 Muy bajo - El contrato se cumpliría con alguna dificultad frente a lo esperado inferior al 1% respecto de la ejecución del contrato</v>
      </c>
      <c r="G9" s="74" t="str">
        <f>"-1 Muy bajo - Causa un efecto insignificante en el logro de los objetivos estratégicos"</f>
        <v>-1 Muy bajo - Causa un efecto insignificante en el logro de los objetivos estratégicos</v>
      </c>
      <c r="H9" s="74" t="s">
        <v>371</v>
      </c>
      <c r="I9" s="74" t="s">
        <v>540</v>
      </c>
      <c r="J9" s="74" t="s">
        <v>371</v>
      </c>
      <c r="K9" s="74"/>
    </row>
    <row r="10" spans="1:11" x14ac:dyDescent="0.25">
      <c r="A10" s="74"/>
      <c r="B10" s="74" t="s">
        <v>541</v>
      </c>
      <c r="C10" s="74"/>
      <c r="D10" s="74" t="str">
        <f>"-2 Bajo - Afectación adversa del 1% al 2% del valor del contrato"</f>
        <v>-2 Bajo - Afectación adversa del 1% al 2% del valor del contrato</v>
      </c>
      <c r="E10" s="74" t="str">
        <f>"-2 Bajo - Afecta entre el 1% y el 2% del plazo de ejecución del contrato"</f>
        <v>-2 Bajo - Afecta entre el 1% y el 2% del plazo de ejecución del contrato</v>
      </c>
      <c r="F10" s="74" t="str">
        <f>"-2 Bajo - El contrato se cumpliría con un grado de dificultad bajo frente a las métricas y parámetros pactados, entre un 1% y hasta un 5%"</f>
        <v>-2 Bajo - El contrato se cumpliría con un grado de dificultad bajo frente a las métricas y parámetros pactados, entre un 1% y hasta un 5%</v>
      </c>
      <c r="G10" s="74" t="str">
        <f>"-2 Bajo - Causa un efecto apreciable en el logro de los objetivos estratégicos"</f>
        <v>-2 Bajo - Causa un efecto apreciable en el logro de los objetivos estratégicos</v>
      </c>
      <c r="H10" s="74" t="s">
        <v>371</v>
      </c>
      <c r="I10" s="74" t="s">
        <v>542</v>
      </c>
      <c r="J10" s="74" t="s">
        <v>371</v>
      </c>
      <c r="K10" s="74"/>
    </row>
    <row r="11" spans="1:11" x14ac:dyDescent="0.25">
      <c r="A11" s="74"/>
      <c r="B11" s="74" t="s">
        <v>543</v>
      </c>
      <c r="C11" s="73" t="s">
        <v>544</v>
      </c>
      <c r="D11" s="74" t="str">
        <f>"-3 Medio - Afectación adversa del 2% al 5% del valor del contrato"</f>
        <v>-3 Medio - Afectación adversa del 2% al 5% del valor del contrato</v>
      </c>
      <c r="E11" s="74" t="str">
        <f>"-3 Medio - Afecta entre el 2% y el 5% del plazo de ejecución del contrato"</f>
        <v>-3 Medio - Afecta entre el 2% y el 5% del plazo de ejecución del contrato</v>
      </c>
      <c r="F11" s="74" t="str">
        <f>"-3 Medio - El contrato se cumpliría con afectación moderada en cuanto a las métricas y parámetros pactados entre un 5% y hasta un 10%"</f>
        <v>-3 Medio - El contrato se cumpliría con afectación moderada en cuanto a las métricas y parámetros pactados entre un 5% y hasta un 10%</v>
      </c>
      <c r="G11" s="74" t="str">
        <f>"-3 Medio - Causa un efecto significativo en el logro de los objetivos estratégicos"</f>
        <v>-3 Medio - Causa un efecto significativo en el logro de los objetivos estratégicos</v>
      </c>
      <c r="H11" s="74" t="s">
        <v>371</v>
      </c>
      <c r="I11" s="74" t="s">
        <v>545</v>
      </c>
      <c r="J11" s="74" t="s">
        <v>371</v>
      </c>
      <c r="K11" s="74"/>
    </row>
    <row r="12" spans="1:11" x14ac:dyDescent="0.25">
      <c r="A12" s="74"/>
      <c r="B12" s="74" t="s">
        <v>546</v>
      </c>
      <c r="C12" s="73" t="s">
        <v>547</v>
      </c>
      <c r="D12" s="74" t="str">
        <f>"-4 Alto - Afectación adversa del 5% al 10% del valor del contrato"</f>
        <v>-4 Alto - Afectación adversa del 5% al 10% del valor del contrato</v>
      </c>
      <c r="E12" s="74" t="str">
        <f>"-4 Alto - Afecta entre el 5% y el 10% del plazo de ejecución del contrato"</f>
        <v>-4 Alto - Afecta entre el 5% y el 10% del plazo de ejecución del contrato</v>
      </c>
      <c r="F12" s="74" t="str">
        <f>"-4 Alto - El contrato se cumpliría con impacto grave y significativo en las métricas esperadas frente a los parámetros pactados entre un 10% y un 15%"</f>
        <v>-4 Alto - El contrato se cumpliría con impacto grave y significativo en las métricas esperadas frente a los parámetros pactados entre un 10% y un 15%</v>
      </c>
      <c r="G12" s="74" t="str">
        <f>"-4 Alto - Causa un efecto grave en el logro de los objetivos estratégicos"</f>
        <v>-4 Alto - Causa un efecto grave en el logro de los objetivos estratégicos</v>
      </c>
      <c r="H12" s="74" t="s">
        <v>371</v>
      </c>
      <c r="I12" s="74" t="s">
        <v>548</v>
      </c>
      <c r="J12" s="74"/>
      <c r="K12" s="74"/>
    </row>
    <row r="13" spans="1:11" x14ac:dyDescent="0.25">
      <c r="A13" s="74"/>
      <c r="B13" s="74" t="s">
        <v>549</v>
      </c>
      <c r="C13" s="74" t="s">
        <v>550</v>
      </c>
      <c r="D13" s="74" t="str">
        <f>"-5 Muy alto - Afectación adversa Mayor al 10% del valor del contrato"</f>
        <v>-5 Muy alto - Afectación adversa Mayor al 10% del valor del contrato</v>
      </c>
      <c r="E13" s="74" t="str">
        <f>"-5 Muy alto - Afecta superior al 10% del plazo de ejecución del contrato"</f>
        <v>-5 Muy alto - Afecta superior al 10% del plazo de ejecución del contrato</v>
      </c>
      <c r="F13" s="74" t="str">
        <f>"-5 Muy alto - Perturba la ejecución del contrato de manera grave imposibilitando la consecución del objeto contractual impacto negativo en las métricas esperadas frente a los parámetros pactados superiores al 15%"</f>
        <v>-5 Muy alto - Perturba la ejecución del contrato de manera grave imposibilitando la consecución del objeto contractual impacto negativo en las métricas esperadas frente a los parámetros pactados superiores al 15%</v>
      </c>
      <c r="G13" s="74" t="str">
        <f>"-5 Muy Alto - Causa un impedimento en el logro de los objetivos estratégicos"</f>
        <v>-5 Muy Alto - Causa un impedimento en el logro de los objetivos estratégicos</v>
      </c>
      <c r="H13" s="74" t="s">
        <v>371</v>
      </c>
      <c r="I13" s="77" t="s">
        <v>551</v>
      </c>
      <c r="J13" s="74"/>
      <c r="K13" s="74"/>
    </row>
    <row r="14" spans="1:11" x14ac:dyDescent="0.25">
      <c r="A14" s="74"/>
      <c r="B14" s="74" t="s">
        <v>552</v>
      </c>
      <c r="C14" s="74" t="s">
        <v>553</v>
      </c>
      <c r="D14" s="74" t="str">
        <f>"-1 Muy bajo - Desviación del 1% en el CAPEX"</f>
        <v>-1 Muy bajo - Desviación del 1% en el CAPEX</v>
      </c>
      <c r="E14" s="74" t="s">
        <v>371</v>
      </c>
      <c r="F14" s="74" t="s">
        <v>371</v>
      </c>
      <c r="G14" s="74"/>
      <c r="H14" s="74"/>
      <c r="I14" s="74" t="s">
        <v>527</v>
      </c>
      <c r="J14" s="74"/>
      <c r="K14" s="74"/>
    </row>
    <row r="15" spans="1:11" x14ac:dyDescent="0.25">
      <c r="A15" s="74"/>
      <c r="B15" s="74"/>
      <c r="C15" s="74" t="s">
        <v>554</v>
      </c>
      <c r="D15" s="74" t="str">
        <f>"-2 Bajo - Desviación del 1% al 2% en el CAPEX"</f>
        <v>-2 Bajo - Desviación del 1% al 2% en el CAPEX</v>
      </c>
      <c r="E15" s="74" t="s">
        <v>371</v>
      </c>
      <c r="F15" s="74" t="s">
        <v>371</v>
      </c>
      <c r="G15" s="74"/>
      <c r="H15" s="74"/>
      <c r="I15" s="74" t="s">
        <v>555</v>
      </c>
      <c r="J15" s="74"/>
      <c r="K15" s="74"/>
    </row>
    <row r="16" spans="1:11" x14ac:dyDescent="0.25">
      <c r="A16" s="74"/>
      <c r="B16" s="74"/>
      <c r="C16" s="74"/>
      <c r="D16" s="74" t="str">
        <f>"-3 Medio - Sobrecosto del 2% al 5% en el CAPEX"</f>
        <v>-3 Medio - Sobrecosto del 2% al 5% en el CAPEX</v>
      </c>
      <c r="E16" s="74" t="s">
        <v>371</v>
      </c>
      <c r="F16" s="74" t="s">
        <v>371</v>
      </c>
      <c r="G16" s="74"/>
      <c r="H16" s="74"/>
      <c r="I16" s="74"/>
      <c r="J16" s="74"/>
      <c r="K16" s="74"/>
    </row>
    <row r="17" spans="1:11" x14ac:dyDescent="0.25">
      <c r="A17" s="74"/>
      <c r="B17" s="74"/>
      <c r="C17" s="74"/>
      <c r="D17" s="74" t="str">
        <f>"-4 Alto - Sobrecosto del 5% al 10% en el CAPEX"</f>
        <v>-4 Alto - Sobrecosto del 5% al 10% en el CAPEX</v>
      </c>
      <c r="E17" s="74" t="s">
        <v>371</v>
      </c>
      <c r="F17" s="74" t="s">
        <v>371</v>
      </c>
      <c r="G17" s="74"/>
      <c r="H17" s="74"/>
      <c r="I17" s="74"/>
      <c r="J17" s="74"/>
      <c r="K17" s="74"/>
    </row>
    <row r="18" spans="1:11" x14ac:dyDescent="0.25">
      <c r="A18" s="74"/>
      <c r="B18" s="74"/>
      <c r="C18" s="74"/>
      <c r="D18" s="74" t="str">
        <f>"-5 Muy alto - Sobrecosto mayor del 10% en el CAPEX o afectación del OPEX no prevista"</f>
        <v>-5 Muy alto - Sobrecosto mayor del 10% en el CAPEX o afectación del OPEX no prevista</v>
      </c>
      <c r="E18" s="74" t="s">
        <v>371</v>
      </c>
      <c r="F18" s="74" t="s">
        <v>371</v>
      </c>
      <c r="G18" s="74"/>
      <c r="H18" s="74"/>
      <c r="I18" s="74"/>
      <c r="J18" s="74"/>
      <c r="K18" s="74"/>
    </row>
    <row r="19" spans="1:11" x14ac:dyDescent="0.25">
      <c r="A19" s="74"/>
      <c r="B19" s="74"/>
      <c r="C19" s="78"/>
      <c r="D19" s="74"/>
      <c r="E19" s="78"/>
      <c r="F19" s="78"/>
      <c r="G19" s="78"/>
      <c r="H19" s="78"/>
      <c r="I19" s="74"/>
      <c r="J19" s="74"/>
      <c r="K19" s="74"/>
    </row>
    <row r="20" spans="1:11" ht="11.25" customHeight="1" x14ac:dyDescent="0.25">
      <c r="B20" s="1">
        <v>25</v>
      </c>
      <c r="C20" s="79" t="s">
        <v>556</v>
      </c>
      <c r="E20" s="80" t="s">
        <v>557</v>
      </c>
      <c r="F20" s="80" t="s">
        <v>66</v>
      </c>
      <c r="G20" s="455" t="s">
        <v>558</v>
      </c>
      <c r="H20" s="455"/>
    </row>
    <row r="21" spans="1:11" ht="11.25" customHeight="1" x14ac:dyDescent="0.25">
      <c r="B21" s="1">
        <v>24</v>
      </c>
      <c r="C21" s="79" t="s">
        <v>556</v>
      </c>
      <c r="E21" s="73" t="s">
        <v>544</v>
      </c>
      <c r="F21" s="81" t="str">
        <f>"MUY BAJO 
Causa un efecto insignificante en el logro de los objetivos estratégicos"</f>
        <v>MUY BAJO 
Causa un efecto insignificante en el logro de los objetivos estratégicos</v>
      </c>
      <c r="G21" s="82" t="str">
        <f>E21&amp;F21</f>
        <v>MUY ALTO
El contrato logrará el objetivo en la mayoría de los casos.MUY BAJO 
Causa un efecto insignificante en el logro de los objetivos estratégicos</v>
      </c>
      <c r="H21" s="83" t="s">
        <v>559</v>
      </c>
    </row>
    <row r="22" spans="1:11" ht="11.25" customHeight="1" x14ac:dyDescent="0.25">
      <c r="B22" s="1">
        <v>23</v>
      </c>
      <c r="C22" s="79" t="s">
        <v>556</v>
      </c>
      <c r="E22" s="73" t="s">
        <v>544</v>
      </c>
      <c r="F22" s="81" t="str">
        <f>"BAJO 
Causa un efecto apreciable en el logro de los objetivos estratégicos"</f>
        <v>BAJO 
Causa un efecto apreciable en el logro de los objetivos estratégicos</v>
      </c>
      <c r="G22" s="82" t="str">
        <f t="shared" ref="G22:G45" si="0">E22&amp;F22</f>
        <v>MUY ALTO
El contrato logrará el objetivo en la mayoría de los casos.BAJO 
Causa un efecto apreciable en el logro de los objetivos estratégicos</v>
      </c>
      <c r="H22" s="83" t="s">
        <v>559</v>
      </c>
    </row>
    <row r="23" spans="1:11" ht="11.25" customHeight="1" x14ac:dyDescent="0.25">
      <c r="B23" s="1">
        <v>22</v>
      </c>
      <c r="C23" s="79" t="s">
        <v>556</v>
      </c>
      <c r="E23" s="73" t="s">
        <v>544</v>
      </c>
      <c r="F23" s="81" t="str">
        <f>"MEDIO 
Causa un efecto significativo en el logro de los objetivos estratégicos"</f>
        <v>MEDIO 
Causa un efecto significativo en el logro de los objetivos estratégicos</v>
      </c>
      <c r="G23" s="82" t="str">
        <f t="shared" si="0"/>
        <v>MUY ALTO
El contrato logrará el objetivo en la mayoría de los casos.MEDIO 
Causa un efecto significativo en el logro de los objetivos estratégicos</v>
      </c>
      <c r="H23" s="84" t="s">
        <v>560</v>
      </c>
    </row>
    <row r="24" spans="1:11" ht="11.25" customHeight="1" x14ac:dyDescent="0.25">
      <c r="B24" s="1">
        <v>21</v>
      </c>
      <c r="C24" s="79" t="s">
        <v>556</v>
      </c>
      <c r="E24" s="73" t="s">
        <v>544</v>
      </c>
      <c r="F24" s="81" t="str">
        <f>"ALTO 
Causa un efecto importante en el logro de los objetivos estratégicos"</f>
        <v>ALTO 
Causa un efecto importante en el logro de los objetivos estratégicos</v>
      </c>
      <c r="G24" s="82" t="str">
        <f t="shared" si="0"/>
        <v>MUY ALTO
El contrato logrará el objetivo en la mayoría de los casos.ALTO 
Causa un efecto importante en el logro de los objetivos estratégicos</v>
      </c>
      <c r="H24" s="79" t="s">
        <v>556</v>
      </c>
    </row>
    <row r="25" spans="1:11" ht="11.25" customHeight="1" x14ac:dyDescent="0.25">
      <c r="B25" s="1">
        <v>20</v>
      </c>
      <c r="C25" s="79" t="s">
        <v>556</v>
      </c>
      <c r="E25" s="73" t="s">
        <v>544</v>
      </c>
      <c r="F25" s="81" t="str">
        <f>"MUY ALTO 
Causa un efecto trascendental en el  logro de los objetivos estratégicos"</f>
        <v>MUY ALTO 
Causa un efecto trascendental en el  logro de los objetivos estratégicos</v>
      </c>
      <c r="G25" s="82" t="str">
        <f t="shared" si="0"/>
        <v>MUY ALTO
El contrato logrará el objetivo en la mayoría de los casos.MUY ALTO 
Causa un efecto trascendental en el  logro de los objetivos estratégicos</v>
      </c>
      <c r="H25" s="79" t="s">
        <v>556</v>
      </c>
    </row>
    <row r="26" spans="1:11" ht="11.25" customHeight="1" x14ac:dyDescent="0.25">
      <c r="B26" s="1">
        <v>19</v>
      </c>
      <c r="C26" s="79" t="s">
        <v>556</v>
      </c>
      <c r="E26" s="73" t="s">
        <v>547</v>
      </c>
      <c r="F26" s="81" t="str">
        <f>"MUY BAJO 
Causa un efecto insignificante en el logro de los objetivos estratégicos"</f>
        <v>MUY BAJO 
Causa un efecto insignificante en el logro de los objetivos estratégicos</v>
      </c>
      <c r="G26" s="82" t="str">
        <f t="shared" si="0"/>
        <v>ALTO
Se logrará el objetivo en 6 de cada 10 contratos aproximadamente.MUY BAJO 
Causa un efecto insignificante en el logro de los objetivos estratégicos</v>
      </c>
      <c r="H26" s="83" t="s">
        <v>559</v>
      </c>
    </row>
    <row r="27" spans="1:11" ht="11.25" customHeight="1" x14ac:dyDescent="0.25">
      <c r="B27" s="1">
        <v>18</v>
      </c>
      <c r="C27" s="79" t="s">
        <v>556</v>
      </c>
      <c r="E27" s="73" t="s">
        <v>547</v>
      </c>
      <c r="F27" s="81" t="str">
        <f>"BAJO 
Causa un efecto apreciable en el logro de los objetivos estratégicos"</f>
        <v>BAJO 
Causa un efecto apreciable en el logro de los objetivos estratégicos</v>
      </c>
      <c r="G27" s="82" t="str">
        <f t="shared" si="0"/>
        <v>ALTO
Se logrará el objetivo en 6 de cada 10 contratos aproximadamente.BAJO 
Causa un efecto apreciable en el logro de los objetivos estratégicos</v>
      </c>
      <c r="H27" s="83" t="s">
        <v>559</v>
      </c>
    </row>
    <row r="28" spans="1:11" ht="11.25" customHeight="1" x14ac:dyDescent="0.25">
      <c r="B28" s="1">
        <v>17</v>
      </c>
      <c r="C28" s="79" t="s">
        <v>556</v>
      </c>
      <c r="E28" s="73" t="s">
        <v>547</v>
      </c>
      <c r="F28" s="81" t="str">
        <f>"MEDIO 
Causa un efecto significativo en el logro de los objetivos estratégicos"</f>
        <v>MEDIO 
Causa un efecto significativo en el logro de los objetivos estratégicos</v>
      </c>
      <c r="G28" s="82" t="str">
        <f t="shared" si="0"/>
        <v>ALTO
Se logrará el objetivo en 6 de cada 10 contratos aproximadamente.MEDIO 
Causa un efecto significativo en el logro de los objetivos estratégicos</v>
      </c>
      <c r="H28" s="84" t="s">
        <v>560</v>
      </c>
    </row>
    <row r="29" spans="1:11" ht="11.25" customHeight="1" x14ac:dyDescent="0.25">
      <c r="B29" s="1">
        <v>16</v>
      </c>
      <c r="C29" s="84" t="s">
        <v>560</v>
      </c>
      <c r="E29" s="73" t="s">
        <v>547</v>
      </c>
      <c r="F29" s="81" t="str">
        <f>"ALTO 
Causa un efecto importante en el logro de los objetivos estratégicos"</f>
        <v>ALTO 
Causa un efecto importante en el logro de los objetivos estratégicos</v>
      </c>
      <c r="G29" s="82" t="str">
        <f t="shared" si="0"/>
        <v>ALTO
Se logrará el objetivo en 6 de cada 10 contratos aproximadamente.ALTO 
Causa un efecto importante en el logro de los objetivos estratégicos</v>
      </c>
      <c r="H29" s="84" t="s">
        <v>560</v>
      </c>
    </row>
    <row r="30" spans="1:11" ht="11.25" customHeight="1" x14ac:dyDescent="0.25">
      <c r="B30" s="1">
        <v>15</v>
      </c>
      <c r="C30" s="84" t="s">
        <v>560</v>
      </c>
      <c r="E30" s="73" t="s">
        <v>547</v>
      </c>
      <c r="F30" s="81" t="str">
        <f>"MUY ALTO 
Causa un efecto trascendental en el  logro de los objetivos estratégicos"</f>
        <v>MUY ALTO 
Causa un efecto trascendental en el  logro de los objetivos estratégicos</v>
      </c>
      <c r="G30" s="82" t="str">
        <f t="shared" si="0"/>
        <v>ALTO
Se logrará el objetivo en 6 de cada 10 contratos aproximadamente.MUY ALTO 
Causa un efecto trascendental en el  logro de los objetivos estratégicos</v>
      </c>
      <c r="H30" s="79" t="s">
        <v>556</v>
      </c>
    </row>
    <row r="31" spans="1:11" ht="11.25" customHeight="1" x14ac:dyDescent="0.25">
      <c r="B31" s="1">
        <v>14</v>
      </c>
      <c r="C31" s="84" t="s">
        <v>560</v>
      </c>
      <c r="E31" s="74" t="s">
        <v>550</v>
      </c>
      <c r="F31" s="81" t="str">
        <f>"MUY BAJO 
Causa un efecto insignificante en el logro de los objetivos estratégicos"</f>
        <v>MUY BAJO 
Causa un efecto insignificante en el logro de los objetivos estratégicos</v>
      </c>
      <c r="G31" s="82" t="str">
        <f t="shared" si="0"/>
        <v>MEDIO
Se logrará el objetivo en 4 de cada 10 contratos aproximadamente.MUY BAJO 
Causa un efecto insignificante en el logro de los objetivos estratégicos</v>
      </c>
      <c r="H31" s="85" t="s">
        <v>561</v>
      </c>
    </row>
    <row r="32" spans="1:11" ht="11.25" customHeight="1" x14ac:dyDescent="0.25">
      <c r="B32" s="1">
        <v>13</v>
      </c>
      <c r="C32" s="84" t="s">
        <v>560</v>
      </c>
      <c r="E32" s="74" t="s">
        <v>550</v>
      </c>
      <c r="F32" s="81" t="str">
        <f>"BAJO 
Causa un efecto apreciable en el logro de los objetivos estratégicos"</f>
        <v>BAJO 
Causa un efecto apreciable en el logro de los objetivos estratégicos</v>
      </c>
      <c r="G32" s="82" t="str">
        <f t="shared" si="0"/>
        <v>MEDIO
Se logrará el objetivo en 4 de cada 10 contratos aproximadamente.BAJO 
Causa un efecto apreciable en el logro de los objetivos estratégicos</v>
      </c>
      <c r="H32" s="83" t="s">
        <v>559</v>
      </c>
    </row>
    <row r="33" spans="2:8" ht="11.25" customHeight="1" x14ac:dyDescent="0.25">
      <c r="B33" s="1">
        <v>12</v>
      </c>
      <c r="C33" s="84" t="s">
        <v>560</v>
      </c>
      <c r="E33" s="74" t="s">
        <v>550</v>
      </c>
      <c r="F33" s="81" t="str">
        <f>"MEDIO 
Causa un efecto significativo en el logro de los objetivos estratégicos"</f>
        <v>MEDIO 
Causa un efecto significativo en el logro de los objetivos estratégicos</v>
      </c>
      <c r="G33" s="82" t="str">
        <f t="shared" si="0"/>
        <v>MEDIO
Se logrará el objetivo en 4 de cada 10 contratos aproximadamente.MEDIO 
Causa un efecto significativo en el logro de los objetivos estratégicos</v>
      </c>
      <c r="H33" s="83" t="s">
        <v>559</v>
      </c>
    </row>
    <row r="34" spans="2:8" ht="11.25" customHeight="1" x14ac:dyDescent="0.25">
      <c r="B34" s="1">
        <v>11</v>
      </c>
      <c r="C34" s="84" t="s">
        <v>560</v>
      </c>
      <c r="E34" s="74" t="s">
        <v>550</v>
      </c>
      <c r="F34" s="81" t="str">
        <f>"ALTO 
Causa un efecto importante en el logro de los objetivos estratégicos"</f>
        <v>ALTO 
Causa un efecto importante en el logro de los objetivos estratégicos</v>
      </c>
      <c r="G34" s="82" t="str">
        <f t="shared" si="0"/>
        <v>MEDIO
Se logrará el objetivo en 4 de cada 10 contratos aproximadamente.ALTO 
Causa un efecto importante en el logro de los objetivos estratégicos</v>
      </c>
      <c r="H34" s="84" t="s">
        <v>560</v>
      </c>
    </row>
    <row r="35" spans="2:8" ht="11.25" customHeight="1" x14ac:dyDescent="0.25">
      <c r="B35" s="1">
        <v>10</v>
      </c>
      <c r="C35" s="83" t="s">
        <v>559</v>
      </c>
      <c r="E35" s="74" t="s">
        <v>550</v>
      </c>
      <c r="F35" s="81" t="str">
        <f>"MUY ALTO 
Causa un efecto trascendental en el  logro de los objetivos estratégicos"</f>
        <v>MUY ALTO 
Causa un efecto trascendental en el  logro de los objetivos estratégicos</v>
      </c>
      <c r="G35" s="82" t="str">
        <f t="shared" si="0"/>
        <v>MEDIO
Se logrará el objetivo en 4 de cada 10 contratos aproximadamente.MUY ALTO 
Causa un efecto trascendental en el  logro de los objetivos estratégicos</v>
      </c>
      <c r="H35" s="84" t="s">
        <v>560</v>
      </c>
    </row>
    <row r="36" spans="2:8" ht="11.25" customHeight="1" x14ac:dyDescent="0.25">
      <c r="B36" s="1">
        <v>9</v>
      </c>
      <c r="C36" s="83" t="s">
        <v>559</v>
      </c>
      <c r="E36" s="74" t="s">
        <v>553</v>
      </c>
      <c r="F36" s="81" t="str">
        <f>"MUY BAJO 
Causa un efecto insignificante en el logro de los objetivos estratégicos"</f>
        <v>MUY BAJO 
Causa un efecto insignificante en el logro de los objetivos estratégicos</v>
      </c>
      <c r="G36" s="82" t="str">
        <f t="shared" si="0"/>
        <v>BAJO
Se logrará el objetivo en 2 de cada 10 contratos aproximadamente.MUY BAJO 
Causa un efecto insignificante en el logro de los objetivos estratégicos</v>
      </c>
      <c r="H36" s="85" t="s">
        <v>561</v>
      </c>
    </row>
    <row r="37" spans="2:8" ht="11.25" customHeight="1" x14ac:dyDescent="0.25">
      <c r="B37" s="1">
        <v>8</v>
      </c>
      <c r="C37" s="83" t="s">
        <v>559</v>
      </c>
      <c r="E37" s="74" t="s">
        <v>553</v>
      </c>
      <c r="F37" s="81" t="str">
        <f>"BAJO 
Causa un efecto apreciable en el logro de los objetivos estratégicos"</f>
        <v>BAJO 
Causa un efecto apreciable en el logro de los objetivos estratégicos</v>
      </c>
      <c r="G37" s="82" t="str">
        <f t="shared" si="0"/>
        <v>BAJO
Se logrará el objetivo en 2 de cada 10 contratos aproximadamente.BAJO 
Causa un efecto apreciable en el logro de los objetivos estratégicos</v>
      </c>
      <c r="H37" s="85" t="s">
        <v>561</v>
      </c>
    </row>
    <row r="38" spans="2:8" ht="11.25" customHeight="1" x14ac:dyDescent="0.25">
      <c r="B38" s="1">
        <v>7</v>
      </c>
      <c r="C38" s="83" t="s">
        <v>559</v>
      </c>
      <c r="E38" s="74" t="s">
        <v>553</v>
      </c>
      <c r="F38" s="81" t="str">
        <f>"MEDIO 
Causa un efecto significativo en el logro de los objetivos estratégicos"</f>
        <v>MEDIO 
Causa un efecto significativo en el logro de los objetivos estratégicos</v>
      </c>
      <c r="G38" s="82" t="str">
        <f t="shared" si="0"/>
        <v>BAJO
Se logrará el objetivo en 2 de cada 10 contratos aproximadamente.MEDIO 
Causa un efecto significativo en el logro de los objetivos estratégicos</v>
      </c>
      <c r="H38" s="83" t="s">
        <v>559</v>
      </c>
    </row>
    <row r="39" spans="2:8" ht="11.25" customHeight="1" x14ac:dyDescent="0.25">
      <c r="B39" s="1">
        <v>6</v>
      </c>
      <c r="C39" s="83" t="s">
        <v>559</v>
      </c>
      <c r="E39" s="74" t="s">
        <v>553</v>
      </c>
      <c r="F39" s="81" t="str">
        <f>"ALTO 
Causa un efecto importante en el logro de los objetivos estratégicos"</f>
        <v>ALTO 
Causa un efecto importante en el logro de los objetivos estratégicos</v>
      </c>
      <c r="G39" s="82" t="str">
        <f t="shared" si="0"/>
        <v>BAJO
Se logrará el objetivo en 2 de cada 10 contratos aproximadamente.ALTO 
Causa un efecto importante en el logro de los objetivos estratégicos</v>
      </c>
      <c r="H39" s="83" t="s">
        <v>559</v>
      </c>
    </row>
    <row r="40" spans="2:8" ht="11.25" customHeight="1" x14ac:dyDescent="0.25">
      <c r="B40" s="1">
        <v>5</v>
      </c>
      <c r="C40" s="83" t="s">
        <v>559</v>
      </c>
      <c r="E40" s="74" t="s">
        <v>553</v>
      </c>
      <c r="F40" s="81" t="str">
        <f>"MUY ALTO 
Causa un efecto trascendental en el  logro de los objetivos estratégicos"</f>
        <v>MUY ALTO 
Causa un efecto trascendental en el  logro de los objetivos estratégicos</v>
      </c>
      <c r="G40" s="82" t="str">
        <f t="shared" si="0"/>
        <v>BAJO
Se logrará el objetivo en 2 de cada 10 contratos aproximadamente.MUY ALTO 
Causa un efecto trascendental en el  logro de los objetivos estratégicos</v>
      </c>
      <c r="H40" s="83" t="s">
        <v>559</v>
      </c>
    </row>
    <row r="41" spans="2:8" ht="11.25" customHeight="1" x14ac:dyDescent="0.25">
      <c r="B41" s="1">
        <v>4</v>
      </c>
      <c r="C41" s="85" t="s">
        <v>561</v>
      </c>
      <c r="E41" s="74" t="s">
        <v>554</v>
      </c>
      <c r="F41" s="86" t="str">
        <f>"MUY BAJO 
Causa un efecto insignificante en el logro de los objetivos estratégicos"</f>
        <v>MUY BAJO 
Causa un efecto insignificante en el logro de los objetivos estratégicos</v>
      </c>
      <c r="G41" s="82" t="str">
        <f t="shared" si="0"/>
        <v>MUY BAJO
No se logrará el objetivo en la mayoría de los contratosMUY BAJO 
Causa un efecto insignificante en el logro de los objetivos estratégicos</v>
      </c>
      <c r="H41" s="85" t="s">
        <v>561</v>
      </c>
    </row>
    <row r="42" spans="2:8" ht="11.25" customHeight="1" x14ac:dyDescent="0.25">
      <c r="B42" s="1">
        <v>3</v>
      </c>
      <c r="C42" s="85" t="s">
        <v>561</v>
      </c>
      <c r="E42" s="74" t="s">
        <v>554</v>
      </c>
      <c r="F42" s="86" t="str">
        <f>"BAJO 
Causa un efecto apreciable en el logro de los objetivos estratégicos"</f>
        <v>BAJO 
Causa un efecto apreciable en el logro de los objetivos estratégicos</v>
      </c>
      <c r="G42" s="82" t="str">
        <f t="shared" si="0"/>
        <v>MUY BAJO
No se logrará el objetivo en la mayoría de los contratosBAJO 
Causa un efecto apreciable en el logro de los objetivos estratégicos</v>
      </c>
      <c r="H42" s="85" t="s">
        <v>561</v>
      </c>
    </row>
    <row r="43" spans="2:8" ht="11.25" customHeight="1" x14ac:dyDescent="0.25">
      <c r="B43" s="1">
        <v>2</v>
      </c>
      <c r="C43" s="85" t="s">
        <v>561</v>
      </c>
      <c r="E43" s="74" t="s">
        <v>554</v>
      </c>
      <c r="F43" s="86" t="str">
        <f>"MEDIO 
Causa un efecto significativo en el logro de los objetivos estratégicos"</f>
        <v>MEDIO 
Causa un efecto significativo en el logro de los objetivos estratégicos</v>
      </c>
      <c r="G43" s="82" t="str">
        <f t="shared" si="0"/>
        <v>MUY BAJO
No se logrará el objetivo en la mayoría de los contratosMEDIO 
Causa un efecto significativo en el logro de los objetivos estratégicos</v>
      </c>
      <c r="H43" s="85" t="s">
        <v>561</v>
      </c>
    </row>
    <row r="44" spans="2:8" ht="11.25" customHeight="1" x14ac:dyDescent="0.25">
      <c r="B44" s="1">
        <v>1</v>
      </c>
      <c r="C44" s="85" t="s">
        <v>561</v>
      </c>
      <c r="E44" s="74" t="s">
        <v>554</v>
      </c>
      <c r="F44" s="86" t="str">
        <f>"ALTO 
Causa un efecto importante en el logro de los objetivos estratégicos"</f>
        <v>ALTO 
Causa un efecto importante en el logro de los objetivos estratégicos</v>
      </c>
      <c r="G44" s="82" t="str">
        <f t="shared" si="0"/>
        <v>MUY BAJO
No se logrará el objetivo en la mayoría de los contratosALTO 
Causa un efecto importante en el logro de los objetivos estratégicos</v>
      </c>
      <c r="H44" s="85" t="s">
        <v>561</v>
      </c>
    </row>
    <row r="45" spans="2:8" ht="11.25" customHeight="1" x14ac:dyDescent="0.25">
      <c r="B45" s="1">
        <v>0</v>
      </c>
      <c r="C45" s="87" t="s">
        <v>562</v>
      </c>
      <c r="E45" s="74" t="s">
        <v>554</v>
      </c>
      <c r="F45" s="86" t="str">
        <f>"MUY ALTO 
Causa un efecto trascendental en el  logro de los objetivos estratégicos"</f>
        <v>MUY ALTO 
Causa un efecto trascendental en el  logro de los objetivos estratégicos</v>
      </c>
      <c r="G45" s="82" t="str">
        <f t="shared" si="0"/>
        <v>MUY BAJO
No se logrará el objetivo en la mayoría de los contratosMUY ALTO 
Causa un efecto trascendental en el  logro de los objetivos estratégicos</v>
      </c>
      <c r="H45" s="83" t="s">
        <v>559</v>
      </c>
    </row>
    <row r="46" spans="2:8" x14ac:dyDescent="0.25">
      <c r="B46" s="1">
        <v>-1</v>
      </c>
      <c r="C46" s="88" t="s">
        <v>563</v>
      </c>
      <c r="E46" s="81"/>
      <c r="F46" s="81"/>
      <c r="G46" s="81"/>
      <c r="H46" s="89" t="s">
        <v>562</v>
      </c>
    </row>
    <row r="47" spans="2:8" x14ac:dyDescent="0.25">
      <c r="B47" s="1">
        <v>-2</v>
      </c>
      <c r="C47" s="88" t="s">
        <v>563</v>
      </c>
    </row>
    <row r="48" spans="2:8" x14ac:dyDescent="0.25">
      <c r="B48" s="1">
        <v>-3</v>
      </c>
      <c r="C48" s="88" t="s">
        <v>563</v>
      </c>
    </row>
    <row r="49" spans="2:5" x14ac:dyDescent="0.25">
      <c r="B49" s="1">
        <v>-4</v>
      </c>
      <c r="C49" s="88" t="s">
        <v>563</v>
      </c>
    </row>
    <row r="50" spans="2:5" x14ac:dyDescent="0.25">
      <c r="B50" s="1">
        <v>-5</v>
      </c>
      <c r="C50" s="88" t="s">
        <v>563</v>
      </c>
    </row>
    <row r="51" spans="2:5" x14ac:dyDescent="0.25">
      <c r="B51" s="1">
        <v>-6</v>
      </c>
      <c r="C51" s="90" t="s">
        <v>564</v>
      </c>
    </row>
    <row r="52" spans="2:5" x14ac:dyDescent="0.25">
      <c r="B52" s="1">
        <v>-7</v>
      </c>
      <c r="C52" s="90" t="s">
        <v>564</v>
      </c>
    </row>
    <row r="53" spans="2:5" x14ac:dyDescent="0.25">
      <c r="B53" s="1">
        <v>-8</v>
      </c>
      <c r="C53" s="90" t="s">
        <v>564</v>
      </c>
    </row>
    <row r="54" spans="2:5" x14ac:dyDescent="0.25">
      <c r="B54" s="1">
        <v>-9</v>
      </c>
      <c r="C54" s="90" t="s">
        <v>564</v>
      </c>
    </row>
    <row r="55" spans="2:5" x14ac:dyDescent="0.25">
      <c r="B55" s="1">
        <v>-10</v>
      </c>
      <c r="C55" s="90" t="s">
        <v>564</v>
      </c>
    </row>
    <row r="56" spans="2:5" x14ac:dyDescent="0.25">
      <c r="B56" s="1">
        <v>-11</v>
      </c>
      <c r="C56" s="91" t="s">
        <v>565</v>
      </c>
    </row>
    <row r="57" spans="2:5" x14ac:dyDescent="0.25">
      <c r="B57" s="1">
        <v>-12</v>
      </c>
      <c r="C57" s="91" t="s">
        <v>565</v>
      </c>
    </row>
    <row r="58" spans="2:5" x14ac:dyDescent="0.25">
      <c r="B58" s="1">
        <v>-13</v>
      </c>
      <c r="C58" s="91" t="s">
        <v>565</v>
      </c>
    </row>
    <row r="59" spans="2:5" x14ac:dyDescent="0.25">
      <c r="B59" s="1">
        <v>-14</v>
      </c>
      <c r="C59" s="91" t="s">
        <v>565</v>
      </c>
    </row>
    <row r="60" spans="2:5" x14ac:dyDescent="0.25">
      <c r="B60" s="1">
        <v>-15</v>
      </c>
      <c r="C60" s="91" t="s">
        <v>565</v>
      </c>
    </row>
    <row r="61" spans="2:5" x14ac:dyDescent="0.25">
      <c r="B61" s="1">
        <v>-16</v>
      </c>
      <c r="C61" s="91" t="s">
        <v>565</v>
      </c>
    </row>
    <row r="62" spans="2:5" x14ac:dyDescent="0.25">
      <c r="B62" s="1">
        <v>-17</v>
      </c>
      <c r="C62" s="92" t="s">
        <v>566</v>
      </c>
      <c r="E62" s="93"/>
    </row>
    <row r="63" spans="2:5" x14ac:dyDescent="0.25">
      <c r="B63" s="1">
        <v>-18</v>
      </c>
      <c r="C63" s="92" t="s">
        <v>566</v>
      </c>
      <c r="E63" s="93"/>
    </row>
    <row r="64" spans="2:5" x14ac:dyDescent="0.25">
      <c r="B64" s="1">
        <v>-19</v>
      </c>
      <c r="C64" s="92" t="s">
        <v>566</v>
      </c>
      <c r="E64" s="93"/>
    </row>
    <row r="65" spans="2:5" x14ac:dyDescent="0.25">
      <c r="B65" s="1">
        <v>-20</v>
      </c>
      <c r="C65" s="92" t="s">
        <v>566</v>
      </c>
      <c r="E65" s="93"/>
    </row>
    <row r="66" spans="2:5" x14ac:dyDescent="0.25">
      <c r="B66" s="1">
        <v>-21</v>
      </c>
      <c r="C66" s="92" t="s">
        <v>566</v>
      </c>
      <c r="E66" s="93"/>
    </row>
    <row r="67" spans="2:5" x14ac:dyDescent="0.25">
      <c r="B67" s="1">
        <v>-22</v>
      </c>
      <c r="C67" s="92" t="s">
        <v>566</v>
      </c>
    </row>
    <row r="68" spans="2:5" x14ac:dyDescent="0.25">
      <c r="B68" s="1">
        <v>-23</v>
      </c>
      <c r="C68" s="92" t="s">
        <v>566</v>
      </c>
    </row>
    <row r="69" spans="2:5" x14ac:dyDescent="0.25">
      <c r="B69" s="1">
        <v>-24</v>
      </c>
      <c r="C69" s="92" t="s">
        <v>566</v>
      </c>
    </row>
    <row r="70" spans="2:5" x14ac:dyDescent="0.25">
      <c r="B70" s="1">
        <v>-25</v>
      </c>
      <c r="C70" s="92" t="s">
        <v>566</v>
      </c>
    </row>
  </sheetData>
  <mergeCells count="1">
    <mergeCell ref="G20:H20"/>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249977111117893"/>
  </sheetPr>
  <dimension ref="A1:AS61"/>
  <sheetViews>
    <sheetView showGridLines="0" topLeftCell="A4" zoomScale="85" zoomScaleNormal="85" workbookViewId="0">
      <selection activeCell="E22" sqref="E22"/>
    </sheetView>
  </sheetViews>
  <sheetFormatPr baseColWidth="10" defaultColWidth="0" defaultRowHeight="15" x14ac:dyDescent="0.25"/>
  <cols>
    <col min="1" max="1" width="7.125" style="179" customWidth="1"/>
    <col min="2" max="2" width="13.25" style="179" customWidth="1"/>
    <col min="3" max="3" width="24.25" style="180" customWidth="1"/>
    <col min="4" max="4" width="22.5" style="181" customWidth="1"/>
    <col min="5" max="5" width="23.25" style="182" customWidth="1"/>
    <col min="6" max="6" width="14.375" style="1" customWidth="1"/>
    <col min="7" max="7" width="14.5" style="1" customWidth="1"/>
    <col min="8" max="10" width="16" style="1" customWidth="1"/>
    <col min="11" max="13" width="13" style="1" hidden="1" customWidth="1"/>
    <col min="14" max="14" width="17.125" style="1" customWidth="1"/>
    <col min="15" max="15" width="15.5" style="3" customWidth="1"/>
    <col min="16" max="16" width="15.75" style="183" customWidth="1"/>
    <col min="17" max="17" width="35.25" style="184" customWidth="1"/>
    <col min="18" max="19" width="16.25" style="184" customWidth="1"/>
    <col min="20" max="20" width="16.25" style="183" customWidth="1"/>
    <col min="21" max="21" width="19.5" style="183" customWidth="1"/>
    <col min="22" max="23" width="9.125" style="185" hidden="1" customWidth="1"/>
    <col min="24" max="24" width="9" style="185" hidden="1" customWidth="1"/>
    <col min="25" max="25" width="18.75" style="183" customWidth="1"/>
    <col min="26" max="26" width="10.875" style="186" hidden="1" customWidth="1"/>
    <col min="27" max="27" width="18.125" style="1" customWidth="1"/>
    <col min="28" max="28" width="10" style="1" customWidth="1"/>
    <col min="29" max="45" width="0" style="1" hidden="1" customWidth="1"/>
    <col min="46" max="16384" width="10" style="1" hidden="1"/>
  </cols>
  <sheetData>
    <row r="1" spans="1:27" x14ac:dyDescent="0.25">
      <c r="A1" s="359"/>
      <c r="B1" s="360"/>
      <c r="C1" s="361"/>
      <c r="D1" s="467" t="s">
        <v>602</v>
      </c>
      <c r="E1" s="468"/>
      <c r="F1" s="468"/>
      <c r="G1" s="468"/>
      <c r="H1" s="468"/>
      <c r="I1" s="468"/>
      <c r="J1" s="468"/>
      <c r="K1" s="468"/>
      <c r="L1" s="468"/>
      <c r="M1" s="468"/>
      <c r="N1" s="468"/>
      <c r="O1" s="468"/>
      <c r="P1" s="468"/>
      <c r="Q1" s="468"/>
      <c r="R1" s="468"/>
      <c r="S1" s="468"/>
      <c r="T1" s="468"/>
      <c r="U1" s="468"/>
      <c r="V1" s="468"/>
      <c r="W1" s="468"/>
      <c r="X1" s="468"/>
      <c r="Y1" s="468"/>
      <c r="Z1" s="468"/>
      <c r="AA1" s="469"/>
    </row>
    <row r="2" spans="1:27" x14ac:dyDescent="0.25">
      <c r="A2" s="362"/>
      <c r="B2" s="363"/>
      <c r="C2" s="364"/>
      <c r="D2" s="470"/>
      <c r="E2" s="470"/>
      <c r="F2" s="470"/>
      <c r="G2" s="470"/>
      <c r="H2" s="470"/>
      <c r="I2" s="470"/>
      <c r="J2" s="470"/>
      <c r="K2" s="470"/>
      <c r="L2" s="470"/>
      <c r="M2" s="470"/>
      <c r="N2" s="470"/>
      <c r="O2" s="470"/>
      <c r="P2" s="470"/>
      <c r="Q2" s="470"/>
      <c r="R2" s="470"/>
      <c r="S2" s="470"/>
      <c r="T2" s="470"/>
      <c r="U2" s="470"/>
      <c r="V2" s="470"/>
      <c r="W2" s="470"/>
      <c r="X2" s="470"/>
      <c r="Y2" s="470"/>
      <c r="Z2" s="470"/>
      <c r="AA2" s="471"/>
    </row>
    <row r="3" spans="1:27" x14ac:dyDescent="0.25">
      <c r="A3" s="362"/>
      <c r="B3" s="363"/>
      <c r="C3" s="364"/>
      <c r="D3" s="470"/>
      <c r="E3" s="470"/>
      <c r="F3" s="470"/>
      <c r="G3" s="470"/>
      <c r="H3" s="470"/>
      <c r="I3" s="470"/>
      <c r="J3" s="470"/>
      <c r="K3" s="470"/>
      <c r="L3" s="470"/>
      <c r="M3" s="470"/>
      <c r="N3" s="470"/>
      <c r="O3" s="470"/>
      <c r="P3" s="470"/>
      <c r="Q3" s="470"/>
      <c r="R3" s="470"/>
      <c r="S3" s="470"/>
      <c r="T3" s="470"/>
      <c r="U3" s="470"/>
      <c r="V3" s="470"/>
      <c r="W3" s="470"/>
      <c r="X3" s="470"/>
      <c r="Y3" s="470"/>
      <c r="Z3" s="470"/>
      <c r="AA3" s="471"/>
    </row>
    <row r="4" spans="1:27" x14ac:dyDescent="0.25">
      <c r="A4" s="362"/>
      <c r="B4" s="363"/>
      <c r="C4" s="364"/>
      <c r="D4" s="470"/>
      <c r="E4" s="470"/>
      <c r="F4" s="470"/>
      <c r="G4" s="470"/>
      <c r="H4" s="470"/>
      <c r="I4" s="470"/>
      <c r="J4" s="470"/>
      <c r="K4" s="470"/>
      <c r="L4" s="470"/>
      <c r="M4" s="470"/>
      <c r="N4" s="470"/>
      <c r="O4" s="470"/>
      <c r="P4" s="470"/>
      <c r="Q4" s="470"/>
      <c r="R4" s="470"/>
      <c r="S4" s="470"/>
      <c r="T4" s="470"/>
      <c r="U4" s="470"/>
      <c r="V4" s="470"/>
      <c r="W4" s="470"/>
      <c r="X4" s="470"/>
      <c r="Y4" s="470"/>
      <c r="Z4" s="470"/>
      <c r="AA4" s="471"/>
    </row>
    <row r="5" spans="1:27" ht="15.75" thickBot="1" x14ac:dyDescent="0.3">
      <c r="A5" s="365"/>
      <c r="B5" s="366"/>
      <c r="C5" s="367"/>
      <c r="D5" s="472"/>
      <c r="E5" s="472"/>
      <c r="F5" s="472"/>
      <c r="G5" s="472"/>
      <c r="H5" s="472"/>
      <c r="I5" s="472"/>
      <c r="J5" s="472"/>
      <c r="K5" s="472"/>
      <c r="L5" s="472"/>
      <c r="M5" s="472"/>
      <c r="N5" s="472"/>
      <c r="O5" s="472"/>
      <c r="P5" s="472"/>
      <c r="Q5" s="472"/>
      <c r="R5" s="472"/>
      <c r="S5" s="472"/>
      <c r="T5" s="472"/>
      <c r="U5" s="472"/>
      <c r="V5" s="472"/>
      <c r="W5" s="472"/>
      <c r="X5" s="472"/>
      <c r="Y5" s="472"/>
      <c r="Z5" s="472"/>
      <c r="AA5" s="473"/>
    </row>
    <row r="6" spans="1:27" ht="7.5" customHeight="1" x14ac:dyDescent="0.25">
      <c r="A6" s="94"/>
      <c r="B6" s="95"/>
      <c r="C6" s="96"/>
      <c r="D6" s="95"/>
      <c r="E6" s="97"/>
      <c r="F6" s="95"/>
      <c r="G6" s="95"/>
      <c r="H6" s="95"/>
      <c r="I6" s="95"/>
      <c r="J6" s="95"/>
      <c r="K6" s="95"/>
      <c r="L6" s="95"/>
      <c r="M6" s="95"/>
      <c r="N6" s="95"/>
      <c r="O6" s="95"/>
      <c r="P6" s="95"/>
      <c r="Q6" s="95"/>
      <c r="R6" s="95"/>
      <c r="S6" s="95"/>
      <c r="T6" s="95"/>
      <c r="U6" s="95"/>
      <c r="V6" s="98"/>
      <c r="W6" s="98"/>
      <c r="X6" s="98"/>
      <c r="Y6" s="95"/>
      <c r="Z6" s="95"/>
      <c r="AA6" s="99"/>
    </row>
    <row r="7" spans="1:27" ht="69" customHeight="1" x14ac:dyDescent="0.25">
      <c r="A7" s="474" t="s">
        <v>567</v>
      </c>
      <c r="B7" s="475"/>
      <c r="C7" s="475"/>
      <c r="D7" s="476">
        <f>[1]Contexto!B14</f>
        <v>0</v>
      </c>
      <c r="E7" s="477"/>
      <c r="F7" s="477"/>
      <c r="G7" s="477"/>
      <c r="H7" s="478"/>
      <c r="I7" s="100" t="s">
        <v>568</v>
      </c>
      <c r="J7" s="479"/>
      <c r="K7" s="480"/>
      <c r="L7" s="480"/>
      <c r="M7" s="480"/>
      <c r="N7" s="481"/>
      <c r="O7" s="100" t="s">
        <v>569</v>
      </c>
      <c r="P7" s="101">
        <f>+[1]Contexto!B13</f>
        <v>0</v>
      </c>
      <c r="Q7" s="100" t="s">
        <v>570</v>
      </c>
      <c r="R7" s="102"/>
      <c r="S7" s="475" t="s">
        <v>571</v>
      </c>
      <c r="T7" s="475"/>
      <c r="U7" s="102"/>
      <c r="V7" s="103"/>
      <c r="W7" s="103"/>
      <c r="X7" s="103"/>
      <c r="Y7" s="104" t="s">
        <v>572</v>
      </c>
      <c r="Z7" s="103"/>
      <c r="AA7" s="105" t="e">
        <f>VLOOKUP(R7&amp;U7,[1]Parámetros!$G$21:$H$46,2,FALSE)</f>
        <v>#N/A</v>
      </c>
    </row>
    <row r="8" spans="1:27" ht="8.25" customHeight="1" thickBot="1" x14ac:dyDescent="0.3">
      <c r="A8" s="106"/>
      <c r="B8" s="107"/>
      <c r="C8" s="108"/>
      <c r="D8" s="107"/>
      <c r="E8" s="109"/>
      <c r="F8" s="107"/>
      <c r="G8" s="107"/>
      <c r="H8" s="107"/>
      <c r="I8" s="107"/>
      <c r="J8" s="107"/>
      <c r="K8" s="107"/>
      <c r="L8" s="107"/>
      <c r="M8" s="107"/>
      <c r="N8" s="107"/>
      <c r="O8" s="107"/>
      <c r="P8" s="107"/>
      <c r="Q8" s="107"/>
      <c r="R8" s="107"/>
      <c r="S8" s="107"/>
      <c r="T8" s="107"/>
      <c r="U8" s="107"/>
      <c r="V8" s="110"/>
      <c r="W8" s="110"/>
      <c r="X8" s="110"/>
      <c r="Y8" s="107"/>
      <c r="Z8" s="107"/>
      <c r="AA8" s="111"/>
    </row>
    <row r="9" spans="1:27" ht="26.25" customHeight="1" thickBot="1" x14ac:dyDescent="0.3">
      <c r="A9" s="456" t="s">
        <v>68</v>
      </c>
      <c r="B9" s="457"/>
      <c r="C9" s="457"/>
      <c r="D9" s="457"/>
      <c r="E9" s="457"/>
      <c r="F9" s="457"/>
      <c r="G9" s="458" t="s">
        <v>92</v>
      </c>
      <c r="H9" s="459"/>
      <c r="I9" s="459"/>
      <c r="J9" s="459"/>
      <c r="K9" s="459"/>
      <c r="L9" s="459"/>
      <c r="M9" s="459"/>
      <c r="N9" s="460"/>
      <c r="O9" s="458" t="s">
        <v>185</v>
      </c>
      <c r="P9" s="459"/>
      <c r="Q9" s="459"/>
      <c r="R9" s="459"/>
      <c r="S9" s="459"/>
      <c r="T9" s="459"/>
      <c r="U9" s="461" t="s">
        <v>214</v>
      </c>
      <c r="V9" s="462"/>
      <c r="W9" s="462"/>
      <c r="X9" s="462"/>
      <c r="Y9" s="462"/>
      <c r="Z9" s="462"/>
      <c r="AA9" s="463"/>
    </row>
    <row r="10" spans="1:27" ht="72" customHeight="1" thickBot="1" x14ac:dyDescent="0.3">
      <c r="A10" s="112" t="s">
        <v>573</v>
      </c>
      <c r="B10" s="113" t="s">
        <v>574</v>
      </c>
      <c r="C10" s="113" t="s">
        <v>575</v>
      </c>
      <c r="D10" s="113" t="s">
        <v>576</v>
      </c>
      <c r="E10" s="113" t="s">
        <v>577</v>
      </c>
      <c r="F10" s="113" t="s">
        <v>578</v>
      </c>
      <c r="G10" s="114" t="s">
        <v>579</v>
      </c>
      <c r="H10" s="114" t="s">
        <v>580</v>
      </c>
      <c r="I10" s="114" t="s">
        <v>581</v>
      </c>
      <c r="J10" s="114" t="s">
        <v>582</v>
      </c>
      <c r="K10" s="114" t="s">
        <v>583</v>
      </c>
      <c r="L10" s="114" t="s">
        <v>584</v>
      </c>
      <c r="M10" s="114" t="s">
        <v>585</v>
      </c>
      <c r="N10" s="115" t="s">
        <v>586</v>
      </c>
      <c r="O10" s="116" t="s">
        <v>587</v>
      </c>
      <c r="P10" s="116" t="s">
        <v>588</v>
      </c>
      <c r="Q10" s="116" t="s">
        <v>589</v>
      </c>
      <c r="R10" s="116" t="s">
        <v>590</v>
      </c>
      <c r="S10" s="116" t="s">
        <v>591</v>
      </c>
      <c r="T10" s="116" t="s">
        <v>592</v>
      </c>
      <c r="U10" s="114" t="s">
        <v>593</v>
      </c>
      <c r="V10" s="464" t="s">
        <v>594</v>
      </c>
      <c r="W10" s="465"/>
      <c r="X10" s="466"/>
      <c r="Y10" s="114" t="s">
        <v>595</v>
      </c>
      <c r="Z10" s="114" t="s">
        <v>596</v>
      </c>
      <c r="AA10" s="117" t="s">
        <v>597</v>
      </c>
    </row>
    <row r="11" spans="1:27" x14ac:dyDescent="0.25">
      <c r="A11" s="118">
        <v>1</v>
      </c>
      <c r="B11" s="119"/>
      <c r="C11" s="120"/>
      <c r="D11" s="121"/>
      <c r="E11" s="120"/>
      <c r="F11" s="122"/>
      <c r="G11" s="123"/>
      <c r="H11" s="124"/>
      <c r="I11" s="122"/>
      <c r="J11" s="122"/>
      <c r="K11" s="125" t="e">
        <f>MIN(LEFT(H11,2),LEFT(I11,2),LEFT(J11,2))</f>
        <v>#VALUE!</v>
      </c>
      <c r="L11" s="125" t="e">
        <f>MAX(LEFT(H11,2),LEFT(I11,2),LEFT(J11,2))</f>
        <v>#VALUE!</v>
      </c>
      <c r="M11" s="126" t="e">
        <f t="shared" ref="M11:M60" si="0">LEFT(G11,2)*(IF(K11&gt;=0,L11,MIN(K11:L11)))</f>
        <v>#VALUE!</v>
      </c>
      <c r="N11" s="126" t="e">
        <f>IF(AND(G11="4 - Alto",M11=-4),"MODERADO",VLOOKUP(M11,[1]Parámetros!$B$20:$C$70,2,FALSE))</f>
        <v>#VALUE!</v>
      </c>
      <c r="O11" s="122"/>
      <c r="P11" s="122"/>
      <c r="Q11" s="127"/>
      <c r="R11" s="124"/>
      <c r="S11" s="128"/>
      <c r="T11" s="122">
        <f>O11</f>
        <v>0</v>
      </c>
      <c r="U11" s="119">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24"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24"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24" t="e">
        <f>IF(W11&gt;0,W11*1,V11*1)</f>
        <v>#VALUE!</v>
      </c>
      <c r="Y11" s="119" t="e">
        <f>IF(X11=-1,"-1 Muy bajo",IF(X11=-2,"-2 Bajo",IF(X11=-3,"-3 Medio",IF(X11=-4,"-4 Muy alto",IF(X11=-5,"-5 Muy alto",IF(X11=1,"1 Muy bajo",IF(X11=2,"2 Bajo",IF(X11=3,"3 Medio",IF(X11=4,"4 Muy alto",IF(X11=5,"5 Muy alto",0))))))))))</f>
        <v>#VALUE!</v>
      </c>
      <c r="Z11" s="129" t="e">
        <f t="shared" ref="Z11:Z60" si="1">LEFT(U11,2)*(LEFT(Y11,2))</f>
        <v>#VALUE!</v>
      </c>
      <c r="AA11" s="130" t="e">
        <f>IF(AND(U11="4 - Alto",Z11=-4),"MODERADO",VLOOKUP(Z11,[1]Parámetros!$B$20:$C$70,2,FALSE))</f>
        <v>#VALUE!</v>
      </c>
    </row>
    <row r="12" spans="1:27" x14ac:dyDescent="0.25">
      <c r="A12" s="131">
        <v>2</v>
      </c>
      <c r="B12" s="132"/>
      <c r="C12" s="133"/>
      <c r="D12" s="134"/>
      <c r="E12" s="135"/>
      <c r="F12" s="136"/>
      <c r="G12" s="137"/>
      <c r="H12" s="138"/>
      <c r="I12" s="139"/>
      <c r="J12" s="139"/>
      <c r="K12" s="140" t="e">
        <f>MIN(LEFT(H12,2),LEFT(I12,2),LEFT(J12,2))</f>
        <v>#VALUE!</v>
      </c>
      <c r="L12" s="140" t="e">
        <f>MAX(LEFT(H12,2),LEFT(I12,2),LEFT(J12,2))</f>
        <v>#VALUE!</v>
      </c>
      <c r="M12" s="141" t="e">
        <f t="shared" si="0"/>
        <v>#VALUE!</v>
      </c>
      <c r="N12" s="141" t="e">
        <f>IF(AND(G12="4 - Alto",M12=-4),"MODERADO",VLOOKUP(M12,[1]Parámetros!$B$20:$C$70,2,FALSE))</f>
        <v>#VALUE!</v>
      </c>
      <c r="O12" s="136"/>
      <c r="P12" s="138"/>
      <c r="Q12" s="142"/>
      <c r="R12" s="143"/>
      <c r="S12" s="144"/>
      <c r="T12" s="138">
        <f>O12</f>
        <v>0</v>
      </c>
      <c r="U12" s="137">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38"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38"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38" t="e">
        <f t="shared" ref="X12:X60" si="5">IF(W12&gt;0,W12*1,V12*1)</f>
        <v>#VALUE!</v>
      </c>
      <c r="Y12" s="137" t="e">
        <f t="shared" ref="Y12:Y60" si="6">IF(X12=-1,"-1 Muy bajo",IF(X12=-2,"-2 Bajo",IF(X12=-3,"-3 Medio",IF(X12=-4,"-4 Muy alto",IF(X12=-5,"-5 Muy alto",IF(X12=1,"1 Muy bajo",IF(X12=2,"2 Bajo",IF(X12=3,"3 Medio",IF(X12=4,"4 Muy alto",IF(X12=5,"5 Muy alto",0))))))))))</f>
        <v>#VALUE!</v>
      </c>
      <c r="Z12" s="145" t="e">
        <f t="shared" si="1"/>
        <v>#VALUE!</v>
      </c>
      <c r="AA12" s="146" t="e">
        <f>IF(AND(U12="4 - Alto",Z12=-4),"MODERADO",VLOOKUP(Z12,[1]Parámetros!$B$20:$C$70,2,FALSE))</f>
        <v>#VALUE!</v>
      </c>
    </row>
    <row r="13" spans="1:27" x14ac:dyDescent="0.25">
      <c r="A13" s="147">
        <v>3</v>
      </c>
      <c r="B13" s="148"/>
      <c r="C13" s="149"/>
      <c r="D13" s="149"/>
      <c r="E13" s="149"/>
      <c r="F13" s="150"/>
      <c r="G13" s="151"/>
      <c r="H13" s="150"/>
      <c r="I13" s="152"/>
      <c r="J13" s="152"/>
      <c r="K13" s="153" t="e">
        <f>MIN(LEFT(H13,2),LEFT(I13,2),LEFT(J13,2))</f>
        <v>#VALUE!</v>
      </c>
      <c r="L13" s="153" t="e">
        <f>MAX(LEFT(H13,2),LEFT(I13,2),LEFT(J13,2))</f>
        <v>#VALUE!</v>
      </c>
      <c r="M13" s="154" t="e">
        <f t="shared" si="0"/>
        <v>#VALUE!</v>
      </c>
      <c r="N13" s="155" t="e">
        <f>IF(AND(G13="4 - Alto",M13=-4),"MODERADO",VLOOKUP(M13,[1]Parámetros!$B$20:$C$70,2,FALSE))</f>
        <v>#VALUE!</v>
      </c>
      <c r="O13" s="152"/>
      <c r="P13" s="152"/>
      <c r="Q13" s="156"/>
      <c r="R13" s="150"/>
      <c r="S13" s="157"/>
      <c r="T13" s="152">
        <f t="shared" ref="T13:T60" si="7">O13</f>
        <v>0</v>
      </c>
      <c r="U13" s="151">
        <f t="shared" si="2"/>
        <v>0</v>
      </c>
      <c r="V13" s="150" t="e">
        <f t="shared" si="3"/>
        <v>#VALUE!</v>
      </c>
      <c r="W13" s="150" t="e">
        <f t="shared" si="4"/>
        <v>#VALUE!</v>
      </c>
      <c r="X13" s="150" t="e">
        <f t="shared" si="5"/>
        <v>#VALUE!</v>
      </c>
      <c r="Y13" s="151" t="e">
        <f t="shared" si="6"/>
        <v>#VALUE!</v>
      </c>
      <c r="Z13" s="155" t="e">
        <f t="shared" si="1"/>
        <v>#VALUE!</v>
      </c>
      <c r="AA13" s="158" t="e">
        <f>IF(AND(U13="4 - Alto",Z13=-4),"MODERADO",VLOOKUP(Z13,[1]Parámetros!$B$20:$C$70,2,FALSE))</f>
        <v>#VALUE!</v>
      </c>
    </row>
    <row r="14" spans="1:27" x14ac:dyDescent="0.25">
      <c r="A14" s="131">
        <v>4</v>
      </c>
      <c r="B14" s="132"/>
      <c r="C14" s="133"/>
      <c r="D14" s="159"/>
      <c r="E14" s="135"/>
      <c r="F14" s="138"/>
      <c r="G14" s="138"/>
      <c r="H14" s="138"/>
      <c r="I14" s="139"/>
      <c r="J14" s="139"/>
      <c r="K14" s="140" t="e">
        <f t="shared" ref="K14:K60" si="8">MIN(LEFT(H14,2),LEFT(I14,2),LEFT(J14,2))</f>
        <v>#VALUE!</v>
      </c>
      <c r="L14" s="140" t="e">
        <f t="shared" ref="L14:L60" si="9">MAX(LEFT(H14,2),LEFT(I14,2),LEFT(J14,2))</f>
        <v>#VALUE!</v>
      </c>
      <c r="M14" s="141" t="e">
        <f t="shared" si="0"/>
        <v>#VALUE!</v>
      </c>
      <c r="N14" s="141" t="e">
        <f>IF(AND(G14="4 - Alto",M14=-4),"MODERADO",VLOOKUP(M14,[1]Parámetros!$B$20:$C$70,2,FALSE))</f>
        <v>#VALUE!</v>
      </c>
      <c r="O14" s="136"/>
      <c r="P14" s="138"/>
      <c r="Q14" s="142"/>
      <c r="R14" s="138"/>
      <c r="S14" s="144"/>
      <c r="T14" s="138">
        <f t="shared" si="7"/>
        <v>0</v>
      </c>
      <c r="U14" s="137">
        <f t="shared" si="2"/>
        <v>0</v>
      </c>
      <c r="V14" s="138" t="e">
        <f t="shared" si="3"/>
        <v>#VALUE!</v>
      </c>
      <c r="W14" s="138" t="e">
        <f t="shared" si="4"/>
        <v>#VALUE!</v>
      </c>
      <c r="X14" s="138" t="e">
        <f t="shared" si="5"/>
        <v>#VALUE!</v>
      </c>
      <c r="Y14" s="137" t="e">
        <f t="shared" si="6"/>
        <v>#VALUE!</v>
      </c>
      <c r="Z14" s="145" t="e">
        <f t="shared" si="1"/>
        <v>#VALUE!</v>
      </c>
      <c r="AA14" s="146" t="e">
        <f>IF(AND(U14="4 - Alto",Z14=-4),"MODERADO",VLOOKUP(Z14,[1]Parámetros!$B$20:$C$70,2,FALSE))</f>
        <v>#VALUE!</v>
      </c>
    </row>
    <row r="15" spans="1:27" x14ac:dyDescent="0.25">
      <c r="A15" s="147">
        <v>5</v>
      </c>
      <c r="B15" s="148"/>
      <c r="C15" s="149"/>
      <c r="D15" s="149"/>
      <c r="E15" s="149"/>
      <c r="F15" s="150"/>
      <c r="G15" s="151"/>
      <c r="H15" s="150"/>
      <c r="I15" s="152"/>
      <c r="J15" s="152"/>
      <c r="K15" s="153" t="e">
        <f t="shared" si="8"/>
        <v>#VALUE!</v>
      </c>
      <c r="L15" s="153" t="e">
        <f t="shared" si="9"/>
        <v>#VALUE!</v>
      </c>
      <c r="M15" s="154" t="e">
        <f t="shared" si="0"/>
        <v>#VALUE!</v>
      </c>
      <c r="N15" s="155" t="e">
        <f>IF(AND(G15="4 - Alto",M15=-4),"MODERADO",VLOOKUP(M15,[1]Parámetros!$B$20:$C$70,2,FALSE))</f>
        <v>#VALUE!</v>
      </c>
      <c r="O15" s="152"/>
      <c r="P15" s="152"/>
      <c r="Q15" s="156"/>
      <c r="R15" s="150"/>
      <c r="S15" s="157"/>
      <c r="T15" s="152">
        <f t="shared" si="7"/>
        <v>0</v>
      </c>
      <c r="U15" s="151">
        <f t="shared" si="2"/>
        <v>0</v>
      </c>
      <c r="V15" s="150" t="e">
        <f t="shared" si="3"/>
        <v>#VALUE!</v>
      </c>
      <c r="W15" s="150" t="e">
        <f t="shared" si="4"/>
        <v>#VALUE!</v>
      </c>
      <c r="X15" s="150" t="e">
        <f t="shared" si="5"/>
        <v>#VALUE!</v>
      </c>
      <c r="Y15" s="151" t="e">
        <f t="shared" si="6"/>
        <v>#VALUE!</v>
      </c>
      <c r="Z15" s="155" t="e">
        <f t="shared" si="1"/>
        <v>#VALUE!</v>
      </c>
      <c r="AA15" s="158" t="e">
        <f>IF(AND(U15="4 - Alto",Z15=-4),"MODERADO",VLOOKUP(Z15,[1]Parámetros!$B$20:$C$70,2,FALSE))</f>
        <v>#VALUE!</v>
      </c>
    </row>
    <row r="16" spans="1:27" x14ac:dyDescent="0.25">
      <c r="A16" s="131">
        <v>6</v>
      </c>
      <c r="B16" s="132"/>
      <c r="C16" s="133"/>
      <c r="D16" s="159"/>
      <c r="E16" s="135"/>
      <c r="F16" s="138"/>
      <c r="G16" s="137"/>
      <c r="H16" s="138"/>
      <c r="I16" s="139"/>
      <c r="J16" s="139"/>
      <c r="K16" s="140" t="e">
        <f t="shared" si="8"/>
        <v>#VALUE!</v>
      </c>
      <c r="L16" s="140" t="e">
        <f t="shared" si="9"/>
        <v>#VALUE!</v>
      </c>
      <c r="M16" s="141" t="e">
        <f t="shared" si="0"/>
        <v>#VALUE!</v>
      </c>
      <c r="N16" s="141" t="e">
        <f>IF(AND(G16="4 - Alto",M16=-4),"MODERADO",VLOOKUP(M16,[1]Parámetros!$B$20:$C$70,2,FALSE))</f>
        <v>#VALUE!</v>
      </c>
      <c r="O16" s="136"/>
      <c r="P16" s="138"/>
      <c r="Q16" s="142"/>
      <c r="R16" s="138"/>
      <c r="S16" s="144"/>
      <c r="T16" s="138">
        <f t="shared" si="7"/>
        <v>0</v>
      </c>
      <c r="U16" s="137">
        <f t="shared" si="2"/>
        <v>0</v>
      </c>
      <c r="V16" s="138" t="e">
        <f t="shared" si="3"/>
        <v>#VALUE!</v>
      </c>
      <c r="W16" s="138" t="e">
        <f t="shared" si="4"/>
        <v>#VALUE!</v>
      </c>
      <c r="X16" s="138" t="e">
        <f t="shared" si="5"/>
        <v>#VALUE!</v>
      </c>
      <c r="Y16" s="137" t="e">
        <f t="shared" si="6"/>
        <v>#VALUE!</v>
      </c>
      <c r="Z16" s="145" t="e">
        <f t="shared" si="1"/>
        <v>#VALUE!</v>
      </c>
      <c r="AA16" s="146" t="e">
        <f>IF(AND(U16="4 - Alto",Z16=-4),"MODERADO",VLOOKUP(Z16,[1]Parámetros!$B$20:$C$70,2,FALSE))</f>
        <v>#VALUE!</v>
      </c>
    </row>
    <row r="17" spans="1:27" x14ac:dyDescent="0.25">
      <c r="A17" s="147">
        <v>7</v>
      </c>
      <c r="B17" s="148"/>
      <c r="C17" s="149"/>
      <c r="D17" s="149"/>
      <c r="E17" s="149"/>
      <c r="F17" s="150"/>
      <c r="G17" s="151"/>
      <c r="H17" s="150"/>
      <c r="I17" s="152"/>
      <c r="J17" s="152"/>
      <c r="K17" s="153" t="e">
        <f t="shared" si="8"/>
        <v>#VALUE!</v>
      </c>
      <c r="L17" s="153" t="e">
        <f t="shared" si="9"/>
        <v>#VALUE!</v>
      </c>
      <c r="M17" s="154" t="e">
        <f t="shared" si="0"/>
        <v>#VALUE!</v>
      </c>
      <c r="N17" s="155" t="e">
        <f>IF(AND(G17="4 - Alto",M17=-4),"MODERADO",VLOOKUP(M17,[1]Parámetros!$B$20:$C$70,2,FALSE))</f>
        <v>#VALUE!</v>
      </c>
      <c r="O17" s="152"/>
      <c r="P17" s="152"/>
      <c r="Q17" s="156"/>
      <c r="R17" s="150"/>
      <c r="S17" s="157"/>
      <c r="T17" s="152">
        <f t="shared" si="7"/>
        <v>0</v>
      </c>
      <c r="U17" s="151">
        <f t="shared" si="2"/>
        <v>0</v>
      </c>
      <c r="V17" s="150" t="e">
        <f t="shared" si="3"/>
        <v>#VALUE!</v>
      </c>
      <c r="W17" s="150" t="e">
        <f t="shared" si="4"/>
        <v>#VALUE!</v>
      </c>
      <c r="X17" s="150" t="e">
        <f t="shared" si="5"/>
        <v>#VALUE!</v>
      </c>
      <c r="Y17" s="151" t="e">
        <f t="shared" si="6"/>
        <v>#VALUE!</v>
      </c>
      <c r="Z17" s="155" t="e">
        <f t="shared" si="1"/>
        <v>#VALUE!</v>
      </c>
      <c r="AA17" s="158" t="e">
        <f>IF(AND(U17="4 - Alto",Z17=-4),"MODERADO",VLOOKUP(Z17,[1]Parámetros!$B$20:$C$70,2,FALSE))</f>
        <v>#VALUE!</v>
      </c>
    </row>
    <row r="18" spans="1:27" x14ac:dyDescent="0.25">
      <c r="A18" s="131">
        <v>8</v>
      </c>
      <c r="B18" s="132"/>
      <c r="C18" s="133"/>
      <c r="D18" s="159"/>
      <c r="E18" s="135"/>
      <c r="F18" s="138"/>
      <c r="G18" s="137"/>
      <c r="H18" s="138"/>
      <c r="I18" s="139"/>
      <c r="J18" s="139"/>
      <c r="K18" s="140" t="e">
        <f t="shared" si="8"/>
        <v>#VALUE!</v>
      </c>
      <c r="L18" s="140" t="e">
        <f t="shared" si="9"/>
        <v>#VALUE!</v>
      </c>
      <c r="M18" s="141" t="e">
        <f t="shared" si="0"/>
        <v>#VALUE!</v>
      </c>
      <c r="N18" s="141" t="e">
        <f>IF(AND(G18="4 - Alto",M18=-4),"MODERADO",VLOOKUP(M18,[1]Parámetros!$B$20:$C$70,2,FALSE))</f>
        <v>#VALUE!</v>
      </c>
      <c r="O18" s="136"/>
      <c r="P18" s="138"/>
      <c r="Q18" s="142"/>
      <c r="R18" s="138"/>
      <c r="S18" s="144"/>
      <c r="T18" s="138">
        <f t="shared" si="7"/>
        <v>0</v>
      </c>
      <c r="U18" s="137">
        <f t="shared" si="2"/>
        <v>0</v>
      </c>
      <c r="V18" s="138" t="e">
        <f t="shared" si="3"/>
        <v>#VALUE!</v>
      </c>
      <c r="W18" s="138" t="e">
        <f t="shared" si="4"/>
        <v>#VALUE!</v>
      </c>
      <c r="X18" s="138" t="e">
        <f t="shared" si="5"/>
        <v>#VALUE!</v>
      </c>
      <c r="Y18" s="137" t="e">
        <f t="shared" si="6"/>
        <v>#VALUE!</v>
      </c>
      <c r="Z18" s="145" t="e">
        <f t="shared" si="1"/>
        <v>#VALUE!</v>
      </c>
      <c r="AA18" s="146" t="e">
        <f>IF(AND(U18="4 - Alto",Z18=-4),"MODERADO",VLOOKUP(Z18,[1]Parámetros!$B$20:$C$70,2,FALSE))</f>
        <v>#VALUE!</v>
      </c>
    </row>
    <row r="19" spans="1:27" x14ac:dyDescent="0.25">
      <c r="A19" s="147">
        <v>9</v>
      </c>
      <c r="B19" s="148"/>
      <c r="C19" s="149"/>
      <c r="D19" s="149"/>
      <c r="E19" s="149"/>
      <c r="F19" s="150"/>
      <c r="G19" s="151"/>
      <c r="H19" s="150"/>
      <c r="I19" s="152"/>
      <c r="J19" s="152"/>
      <c r="K19" s="153" t="e">
        <f t="shared" si="8"/>
        <v>#VALUE!</v>
      </c>
      <c r="L19" s="153" t="e">
        <f t="shared" si="9"/>
        <v>#VALUE!</v>
      </c>
      <c r="M19" s="154" t="e">
        <f t="shared" si="0"/>
        <v>#VALUE!</v>
      </c>
      <c r="N19" s="155" t="e">
        <f>IF(AND(G19="4 - Alto",M19=-4),"MODERADO",VLOOKUP(M19,[1]Parámetros!$B$20:$C$70,2,FALSE))</f>
        <v>#VALUE!</v>
      </c>
      <c r="O19" s="152"/>
      <c r="P19" s="152"/>
      <c r="Q19" s="156"/>
      <c r="R19" s="150"/>
      <c r="S19" s="157"/>
      <c r="T19" s="152">
        <f t="shared" si="7"/>
        <v>0</v>
      </c>
      <c r="U19" s="151">
        <f t="shared" si="2"/>
        <v>0</v>
      </c>
      <c r="V19" s="150" t="e">
        <f t="shared" si="3"/>
        <v>#VALUE!</v>
      </c>
      <c r="W19" s="150" t="e">
        <f t="shared" si="4"/>
        <v>#VALUE!</v>
      </c>
      <c r="X19" s="150" t="e">
        <f t="shared" si="5"/>
        <v>#VALUE!</v>
      </c>
      <c r="Y19" s="151" t="e">
        <f t="shared" si="6"/>
        <v>#VALUE!</v>
      </c>
      <c r="Z19" s="155" t="e">
        <f t="shared" si="1"/>
        <v>#VALUE!</v>
      </c>
      <c r="AA19" s="158" t="e">
        <f>IF(AND(U19="4 - Alto",Z19=-4),"MODERADO",VLOOKUP(Z19,[1]Parámetros!$B$20:$C$70,2,FALSE))</f>
        <v>#VALUE!</v>
      </c>
    </row>
    <row r="20" spans="1:27" x14ac:dyDescent="0.25">
      <c r="A20" s="131">
        <v>10</v>
      </c>
      <c r="B20" s="132"/>
      <c r="C20" s="133"/>
      <c r="D20" s="159"/>
      <c r="E20" s="135"/>
      <c r="F20" s="138"/>
      <c r="G20" s="137"/>
      <c r="H20" s="138"/>
      <c r="I20" s="139"/>
      <c r="J20" s="139"/>
      <c r="K20" s="140" t="e">
        <f t="shared" si="8"/>
        <v>#VALUE!</v>
      </c>
      <c r="L20" s="140" t="e">
        <f t="shared" si="9"/>
        <v>#VALUE!</v>
      </c>
      <c r="M20" s="141" t="e">
        <f t="shared" si="0"/>
        <v>#VALUE!</v>
      </c>
      <c r="N20" s="141" t="e">
        <f>IF(AND(G20="4 - Alto",M20=-4),"MODERADO",VLOOKUP(M20,[1]Parámetros!$B$20:$C$70,2,FALSE))</f>
        <v>#VALUE!</v>
      </c>
      <c r="O20" s="136"/>
      <c r="P20" s="138"/>
      <c r="Q20" s="142"/>
      <c r="R20" s="138"/>
      <c r="S20" s="144"/>
      <c r="T20" s="138">
        <f t="shared" si="7"/>
        <v>0</v>
      </c>
      <c r="U20" s="137">
        <f t="shared" si="2"/>
        <v>0</v>
      </c>
      <c r="V20" s="138" t="e">
        <f t="shared" si="3"/>
        <v>#VALUE!</v>
      </c>
      <c r="W20" s="138" t="e">
        <f t="shared" si="4"/>
        <v>#VALUE!</v>
      </c>
      <c r="X20" s="138" t="e">
        <f t="shared" si="5"/>
        <v>#VALUE!</v>
      </c>
      <c r="Y20" s="137" t="e">
        <f t="shared" si="6"/>
        <v>#VALUE!</v>
      </c>
      <c r="Z20" s="145" t="e">
        <f t="shared" si="1"/>
        <v>#VALUE!</v>
      </c>
      <c r="AA20" s="146" t="e">
        <f>IF(AND(U20="4 - Alto",Z20=-4),"MODERADO",VLOOKUP(Z20,[1]Parámetros!$B$20:$C$70,2,FALSE))</f>
        <v>#VALUE!</v>
      </c>
    </row>
    <row r="21" spans="1:27" x14ac:dyDescent="0.25">
      <c r="A21" s="147">
        <v>11</v>
      </c>
      <c r="B21" s="148"/>
      <c r="C21" s="149"/>
      <c r="D21" s="149"/>
      <c r="E21" s="149"/>
      <c r="F21" s="150"/>
      <c r="G21" s="151"/>
      <c r="H21" s="150"/>
      <c r="I21" s="152"/>
      <c r="J21" s="152"/>
      <c r="K21" s="153" t="e">
        <f t="shared" si="8"/>
        <v>#VALUE!</v>
      </c>
      <c r="L21" s="153" t="e">
        <f t="shared" si="9"/>
        <v>#VALUE!</v>
      </c>
      <c r="M21" s="154" t="e">
        <f t="shared" si="0"/>
        <v>#VALUE!</v>
      </c>
      <c r="N21" s="155" t="e">
        <f>IF(AND(G21="4 - Alto",M21=-4),"MODERADO",VLOOKUP(M21,[1]Parámetros!$B$20:$C$70,2,FALSE))</f>
        <v>#VALUE!</v>
      </c>
      <c r="O21" s="152"/>
      <c r="P21" s="152"/>
      <c r="Q21" s="156"/>
      <c r="R21" s="150"/>
      <c r="S21" s="157"/>
      <c r="T21" s="152">
        <f t="shared" si="7"/>
        <v>0</v>
      </c>
      <c r="U21" s="151">
        <f t="shared" si="2"/>
        <v>0</v>
      </c>
      <c r="V21" s="150" t="e">
        <f t="shared" si="3"/>
        <v>#VALUE!</v>
      </c>
      <c r="W21" s="150" t="e">
        <f t="shared" si="4"/>
        <v>#VALUE!</v>
      </c>
      <c r="X21" s="150" t="e">
        <f t="shared" si="5"/>
        <v>#VALUE!</v>
      </c>
      <c r="Y21" s="151" t="e">
        <f t="shared" si="6"/>
        <v>#VALUE!</v>
      </c>
      <c r="Z21" s="155" t="e">
        <f t="shared" si="1"/>
        <v>#VALUE!</v>
      </c>
      <c r="AA21" s="158" t="e">
        <f>IF(AND(U21="4 - Alto",Z21=-4),"MODERADO",VLOOKUP(Z21,[1]Parámetros!$B$20:$C$70,2,FALSE))</f>
        <v>#VALUE!</v>
      </c>
    </row>
    <row r="22" spans="1:27" x14ac:dyDescent="0.25">
      <c r="A22" s="131">
        <v>12</v>
      </c>
      <c r="B22" s="132"/>
      <c r="C22" s="133"/>
      <c r="D22" s="159"/>
      <c r="E22" s="135"/>
      <c r="F22" s="138"/>
      <c r="G22" s="137"/>
      <c r="H22" s="138"/>
      <c r="I22" s="139"/>
      <c r="J22" s="139"/>
      <c r="K22" s="140" t="e">
        <f t="shared" si="8"/>
        <v>#VALUE!</v>
      </c>
      <c r="L22" s="140" t="e">
        <f t="shared" si="9"/>
        <v>#VALUE!</v>
      </c>
      <c r="M22" s="141" t="e">
        <f t="shared" si="0"/>
        <v>#VALUE!</v>
      </c>
      <c r="N22" s="141" t="e">
        <f>IF(AND(G22="4 - Alto",M22=-4),"MODERADO",VLOOKUP(M22,[1]Parámetros!$B$20:$C$70,2,FALSE))</f>
        <v>#VALUE!</v>
      </c>
      <c r="O22" s="136"/>
      <c r="P22" s="138"/>
      <c r="Q22" s="142"/>
      <c r="R22" s="138"/>
      <c r="S22" s="144"/>
      <c r="T22" s="138">
        <f t="shared" si="7"/>
        <v>0</v>
      </c>
      <c r="U22" s="137">
        <f t="shared" si="2"/>
        <v>0</v>
      </c>
      <c r="V22" s="138" t="e">
        <f t="shared" si="3"/>
        <v>#VALUE!</v>
      </c>
      <c r="W22" s="138" t="e">
        <f t="shared" si="4"/>
        <v>#VALUE!</v>
      </c>
      <c r="X22" s="138" t="e">
        <f t="shared" si="5"/>
        <v>#VALUE!</v>
      </c>
      <c r="Y22" s="137" t="e">
        <f t="shared" si="6"/>
        <v>#VALUE!</v>
      </c>
      <c r="Z22" s="145" t="e">
        <f t="shared" si="1"/>
        <v>#VALUE!</v>
      </c>
      <c r="AA22" s="146" t="e">
        <f>IF(AND(U22="4 - Alto",Z22=-4),"MODERADO",VLOOKUP(Z22,[1]Parámetros!$B$20:$C$70,2,FALSE))</f>
        <v>#VALUE!</v>
      </c>
    </row>
    <row r="23" spans="1:27" x14ac:dyDescent="0.25">
      <c r="A23" s="147">
        <v>13</v>
      </c>
      <c r="B23" s="148"/>
      <c r="C23" s="149"/>
      <c r="D23" s="149"/>
      <c r="E23" s="149"/>
      <c r="F23" s="150"/>
      <c r="G23" s="151"/>
      <c r="H23" s="150"/>
      <c r="I23" s="152"/>
      <c r="J23" s="152"/>
      <c r="K23" s="153" t="e">
        <f t="shared" si="8"/>
        <v>#VALUE!</v>
      </c>
      <c r="L23" s="153" t="e">
        <f t="shared" si="9"/>
        <v>#VALUE!</v>
      </c>
      <c r="M23" s="154" t="e">
        <f t="shared" si="0"/>
        <v>#VALUE!</v>
      </c>
      <c r="N23" s="155" t="e">
        <f>IF(AND(G23="4 - Alto",M23=-4),"MODERADO",VLOOKUP(M23,[1]Parámetros!$B$20:$C$70,2,FALSE))</f>
        <v>#VALUE!</v>
      </c>
      <c r="O23" s="152"/>
      <c r="P23" s="152"/>
      <c r="Q23" s="156"/>
      <c r="R23" s="150"/>
      <c r="S23" s="157"/>
      <c r="T23" s="152">
        <f t="shared" si="7"/>
        <v>0</v>
      </c>
      <c r="U23" s="151">
        <f t="shared" si="2"/>
        <v>0</v>
      </c>
      <c r="V23" s="150" t="e">
        <f t="shared" si="3"/>
        <v>#VALUE!</v>
      </c>
      <c r="W23" s="150" t="e">
        <f t="shared" si="4"/>
        <v>#VALUE!</v>
      </c>
      <c r="X23" s="150" t="e">
        <f t="shared" si="5"/>
        <v>#VALUE!</v>
      </c>
      <c r="Y23" s="151" t="e">
        <f t="shared" si="6"/>
        <v>#VALUE!</v>
      </c>
      <c r="Z23" s="155" t="e">
        <f t="shared" si="1"/>
        <v>#VALUE!</v>
      </c>
      <c r="AA23" s="158" t="e">
        <f>IF(AND(U23="4 - Alto",Z23=-4),"MODERADO",VLOOKUP(Z23,[1]Parámetros!$B$20:$C$70,2,FALSE))</f>
        <v>#VALUE!</v>
      </c>
    </row>
    <row r="24" spans="1:27" x14ac:dyDescent="0.25">
      <c r="A24" s="131">
        <v>14</v>
      </c>
      <c r="B24" s="132"/>
      <c r="C24" s="133"/>
      <c r="D24" s="159"/>
      <c r="E24" s="135"/>
      <c r="F24" s="138"/>
      <c r="G24" s="137"/>
      <c r="H24" s="138"/>
      <c r="I24" s="139"/>
      <c r="J24" s="139"/>
      <c r="K24" s="140" t="e">
        <f t="shared" si="8"/>
        <v>#VALUE!</v>
      </c>
      <c r="L24" s="140" t="e">
        <f t="shared" si="9"/>
        <v>#VALUE!</v>
      </c>
      <c r="M24" s="141" t="e">
        <f t="shared" si="0"/>
        <v>#VALUE!</v>
      </c>
      <c r="N24" s="141" t="e">
        <f>IF(AND(G24="4 - Alto",M24=-4),"MODERADO",VLOOKUP(M24,[1]Parámetros!$B$20:$C$70,2,FALSE))</f>
        <v>#VALUE!</v>
      </c>
      <c r="O24" s="136"/>
      <c r="P24" s="138"/>
      <c r="Q24" s="142"/>
      <c r="R24" s="138"/>
      <c r="S24" s="144"/>
      <c r="T24" s="138">
        <f t="shared" si="7"/>
        <v>0</v>
      </c>
      <c r="U24" s="137">
        <f t="shared" si="2"/>
        <v>0</v>
      </c>
      <c r="V24" s="138" t="e">
        <f t="shared" si="3"/>
        <v>#VALUE!</v>
      </c>
      <c r="W24" s="138" t="e">
        <f t="shared" si="4"/>
        <v>#VALUE!</v>
      </c>
      <c r="X24" s="138" t="e">
        <f t="shared" si="5"/>
        <v>#VALUE!</v>
      </c>
      <c r="Y24" s="137" t="e">
        <f t="shared" si="6"/>
        <v>#VALUE!</v>
      </c>
      <c r="Z24" s="145" t="e">
        <f t="shared" si="1"/>
        <v>#VALUE!</v>
      </c>
      <c r="AA24" s="146" t="e">
        <f>IF(AND(U24="4 - Alto",Z24=-4),"MODERADO",VLOOKUP(Z24,[1]Parámetros!$B$20:$C$70,2,FALSE))</f>
        <v>#VALUE!</v>
      </c>
    </row>
    <row r="25" spans="1:27" x14ac:dyDescent="0.25">
      <c r="A25" s="147">
        <v>15</v>
      </c>
      <c r="B25" s="148"/>
      <c r="C25" s="149"/>
      <c r="D25" s="149"/>
      <c r="E25" s="149"/>
      <c r="F25" s="150"/>
      <c r="G25" s="151"/>
      <c r="H25" s="150"/>
      <c r="I25" s="152"/>
      <c r="J25" s="152"/>
      <c r="K25" s="153" t="e">
        <f t="shared" si="8"/>
        <v>#VALUE!</v>
      </c>
      <c r="L25" s="153" t="e">
        <f t="shared" si="9"/>
        <v>#VALUE!</v>
      </c>
      <c r="M25" s="154" t="e">
        <f t="shared" si="0"/>
        <v>#VALUE!</v>
      </c>
      <c r="N25" s="155" t="e">
        <f>IF(AND(G25="4 - Alto",M25=-4),"MODERADO",VLOOKUP(M25,[1]Parámetros!$B$20:$C$70,2,FALSE))</f>
        <v>#VALUE!</v>
      </c>
      <c r="O25" s="152"/>
      <c r="P25" s="152"/>
      <c r="Q25" s="156"/>
      <c r="R25" s="150"/>
      <c r="S25" s="157"/>
      <c r="T25" s="152">
        <f t="shared" si="7"/>
        <v>0</v>
      </c>
      <c r="U25" s="151">
        <f t="shared" si="2"/>
        <v>0</v>
      </c>
      <c r="V25" s="150" t="e">
        <f t="shared" si="3"/>
        <v>#VALUE!</v>
      </c>
      <c r="W25" s="150" t="e">
        <f t="shared" si="4"/>
        <v>#VALUE!</v>
      </c>
      <c r="X25" s="150" t="e">
        <f t="shared" si="5"/>
        <v>#VALUE!</v>
      </c>
      <c r="Y25" s="151" t="e">
        <f t="shared" si="6"/>
        <v>#VALUE!</v>
      </c>
      <c r="Z25" s="155" t="e">
        <f t="shared" si="1"/>
        <v>#VALUE!</v>
      </c>
      <c r="AA25" s="158" t="e">
        <f>IF(AND(U25="4 - Alto",Z25=-4),"MODERADO",VLOOKUP(Z25,[1]Parámetros!$B$20:$C$70,2,FALSE))</f>
        <v>#VALUE!</v>
      </c>
    </row>
    <row r="26" spans="1:27" x14ac:dyDescent="0.25">
      <c r="A26" s="131">
        <v>16</v>
      </c>
      <c r="B26" s="132"/>
      <c r="C26" s="133"/>
      <c r="D26" s="159"/>
      <c r="E26" s="135"/>
      <c r="F26" s="138"/>
      <c r="G26" s="137"/>
      <c r="H26" s="138"/>
      <c r="I26" s="139"/>
      <c r="J26" s="139"/>
      <c r="K26" s="140" t="e">
        <f t="shared" si="8"/>
        <v>#VALUE!</v>
      </c>
      <c r="L26" s="140" t="e">
        <f t="shared" si="9"/>
        <v>#VALUE!</v>
      </c>
      <c r="M26" s="141" t="e">
        <f t="shared" si="0"/>
        <v>#VALUE!</v>
      </c>
      <c r="N26" s="141" t="e">
        <f>IF(AND(G26="4 - Alto",M26=-4),"MODERADO",VLOOKUP(M26,[1]Parámetros!$B$20:$C$70,2,FALSE))</f>
        <v>#VALUE!</v>
      </c>
      <c r="O26" s="136"/>
      <c r="P26" s="138"/>
      <c r="Q26" s="142"/>
      <c r="R26" s="138"/>
      <c r="S26" s="144"/>
      <c r="T26" s="138">
        <f t="shared" si="7"/>
        <v>0</v>
      </c>
      <c r="U26" s="137">
        <f t="shared" si="2"/>
        <v>0</v>
      </c>
      <c r="V26" s="138" t="e">
        <f t="shared" si="3"/>
        <v>#VALUE!</v>
      </c>
      <c r="W26" s="138" t="e">
        <f t="shared" si="4"/>
        <v>#VALUE!</v>
      </c>
      <c r="X26" s="138" t="e">
        <f t="shared" si="5"/>
        <v>#VALUE!</v>
      </c>
      <c r="Y26" s="137" t="e">
        <f t="shared" si="6"/>
        <v>#VALUE!</v>
      </c>
      <c r="Z26" s="145" t="e">
        <f t="shared" si="1"/>
        <v>#VALUE!</v>
      </c>
      <c r="AA26" s="146" t="e">
        <f>IF(AND(U26="4 - Alto",Z26=-4),"MODERADO",VLOOKUP(Z26,[1]Parámetros!$B$20:$C$70,2,FALSE))</f>
        <v>#VALUE!</v>
      </c>
    </row>
    <row r="27" spans="1:27" x14ac:dyDescent="0.25">
      <c r="A27" s="147">
        <v>17</v>
      </c>
      <c r="B27" s="148"/>
      <c r="C27" s="149"/>
      <c r="D27" s="149"/>
      <c r="E27" s="149"/>
      <c r="F27" s="150"/>
      <c r="G27" s="151"/>
      <c r="H27" s="150"/>
      <c r="I27" s="152"/>
      <c r="J27" s="152"/>
      <c r="K27" s="153" t="e">
        <f t="shared" si="8"/>
        <v>#VALUE!</v>
      </c>
      <c r="L27" s="153" t="e">
        <f t="shared" si="9"/>
        <v>#VALUE!</v>
      </c>
      <c r="M27" s="154" t="e">
        <f t="shared" si="0"/>
        <v>#VALUE!</v>
      </c>
      <c r="N27" s="155" t="e">
        <f>IF(AND(G27="4 - Alto",M27=-4),"MODERADO",VLOOKUP(M27,[1]Parámetros!$B$20:$C$70,2,FALSE))</f>
        <v>#VALUE!</v>
      </c>
      <c r="O27" s="152"/>
      <c r="P27" s="152"/>
      <c r="Q27" s="156"/>
      <c r="R27" s="150"/>
      <c r="S27" s="157"/>
      <c r="T27" s="152">
        <f t="shared" si="7"/>
        <v>0</v>
      </c>
      <c r="U27" s="151">
        <f t="shared" si="2"/>
        <v>0</v>
      </c>
      <c r="V27" s="150" t="e">
        <f t="shared" si="3"/>
        <v>#VALUE!</v>
      </c>
      <c r="W27" s="150" t="e">
        <f t="shared" si="4"/>
        <v>#VALUE!</v>
      </c>
      <c r="X27" s="150" t="e">
        <f t="shared" si="5"/>
        <v>#VALUE!</v>
      </c>
      <c r="Y27" s="151" t="e">
        <f t="shared" si="6"/>
        <v>#VALUE!</v>
      </c>
      <c r="Z27" s="155" t="e">
        <f t="shared" si="1"/>
        <v>#VALUE!</v>
      </c>
      <c r="AA27" s="158" t="e">
        <f>IF(AND(U27="4 - Alto",Z27=-4),"MODERADO",VLOOKUP(Z27,[1]Parámetros!$B$20:$C$70,2,FALSE))</f>
        <v>#VALUE!</v>
      </c>
    </row>
    <row r="28" spans="1:27" x14ac:dyDescent="0.25">
      <c r="A28" s="131">
        <v>18</v>
      </c>
      <c r="B28" s="132"/>
      <c r="C28" s="133"/>
      <c r="D28" s="159"/>
      <c r="E28" s="135"/>
      <c r="F28" s="138"/>
      <c r="G28" s="137"/>
      <c r="H28" s="138"/>
      <c r="I28" s="139"/>
      <c r="J28" s="139"/>
      <c r="K28" s="140" t="e">
        <f t="shared" si="8"/>
        <v>#VALUE!</v>
      </c>
      <c r="L28" s="140" t="e">
        <f t="shared" si="9"/>
        <v>#VALUE!</v>
      </c>
      <c r="M28" s="141" t="e">
        <f t="shared" si="0"/>
        <v>#VALUE!</v>
      </c>
      <c r="N28" s="141" t="e">
        <f>IF(AND(G28="4 - Alto",M28=-4),"MODERADO",VLOOKUP(M28,[1]Parámetros!$B$20:$C$70,2,FALSE))</f>
        <v>#VALUE!</v>
      </c>
      <c r="O28" s="136"/>
      <c r="P28" s="138"/>
      <c r="Q28" s="142"/>
      <c r="R28" s="138"/>
      <c r="S28" s="144"/>
      <c r="T28" s="138">
        <f t="shared" si="7"/>
        <v>0</v>
      </c>
      <c r="U28" s="137">
        <f t="shared" si="2"/>
        <v>0</v>
      </c>
      <c r="V28" s="138" t="e">
        <f t="shared" si="3"/>
        <v>#VALUE!</v>
      </c>
      <c r="W28" s="138" t="e">
        <f t="shared" si="4"/>
        <v>#VALUE!</v>
      </c>
      <c r="X28" s="138" t="e">
        <f t="shared" si="5"/>
        <v>#VALUE!</v>
      </c>
      <c r="Y28" s="137" t="e">
        <f t="shared" si="6"/>
        <v>#VALUE!</v>
      </c>
      <c r="Z28" s="145" t="e">
        <f t="shared" si="1"/>
        <v>#VALUE!</v>
      </c>
      <c r="AA28" s="146" t="e">
        <f>IF(AND(U28="4 - Alto",Z28=-4),"MODERADO",VLOOKUP(Z28,[1]Parámetros!$B$20:$C$70,2,FALSE))</f>
        <v>#VALUE!</v>
      </c>
    </row>
    <row r="29" spans="1:27" x14ac:dyDescent="0.25">
      <c r="A29" s="147">
        <v>19</v>
      </c>
      <c r="B29" s="148"/>
      <c r="C29" s="149"/>
      <c r="D29" s="149"/>
      <c r="E29" s="149"/>
      <c r="F29" s="150"/>
      <c r="G29" s="151"/>
      <c r="H29" s="150"/>
      <c r="I29" s="152"/>
      <c r="J29" s="152"/>
      <c r="K29" s="153" t="e">
        <f t="shared" si="8"/>
        <v>#VALUE!</v>
      </c>
      <c r="L29" s="153" t="e">
        <f t="shared" si="9"/>
        <v>#VALUE!</v>
      </c>
      <c r="M29" s="154" t="e">
        <f t="shared" si="0"/>
        <v>#VALUE!</v>
      </c>
      <c r="N29" s="155" t="e">
        <f>IF(AND(G29="4 - Alto",M29=-4),"MODERADO",VLOOKUP(M29,[1]Parámetros!$B$20:$C$70,2,FALSE))</f>
        <v>#VALUE!</v>
      </c>
      <c r="O29" s="152"/>
      <c r="P29" s="152"/>
      <c r="Q29" s="156"/>
      <c r="R29" s="150"/>
      <c r="S29" s="157"/>
      <c r="T29" s="152">
        <f t="shared" si="7"/>
        <v>0</v>
      </c>
      <c r="U29" s="151">
        <f t="shared" si="2"/>
        <v>0</v>
      </c>
      <c r="V29" s="150" t="e">
        <f t="shared" si="3"/>
        <v>#VALUE!</v>
      </c>
      <c r="W29" s="150" t="e">
        <f t="shared" si="4"/>
        <v>#VALUE!</v>
      </c>
      <c r="X29" s="150" t="e">
        <f t="shared" si="5"/>
        <v>#VALUE!</v>
      </c>
      <c r="Y29" s="151" t="e">
        <f t="shared" si="6"/>
        <v>#VALUE!</v>
      </c>
      <c r="Z29" s="155" t="e">
        <f t="shared" si="1"/>
        <v>#VALUE!</v>
      </c>
      <c r="AA29" s="158" t="e">
        <f>IF(AND(U29="4 - Alto",Z29=-4),"MODERADO",VLOOKUP(Z29,[1]Parámetros!$B$20:$C$70,2,FALSE))</f>
        <v>#VALUE!</v>
      </c>
    </row>
    <row r="30" spans="1:27" x14ac:dyDescent="0.25">
      <c r="A30" s="131">
        <v>20</v>
      </c>
      <c r="B30" s="132"/>
      <c r="C30" s="133"/>
      <c r="D30" s="159"/>
      <c r="E30" s="135"/>
      <c r="F30" s="138"/>
      <c r="G30" s="137"/>
      <c r="H30" s="138"/>
      <c r="I30" s="139"/>
      <c r="J30" s="139"/>
      <c r="K30" s="140" t="e">
        <f t="shared" si="8"/>
        <v>#VALUE!</v>
      </c>
      <c r="L30" s="140" t="e">
        <f t="shared" si="9"/>
        <v>#VALUE!</v>
      </c>
      <c r="M30" s="141" t="e">
        <f t="shared" si="0"/>
        <v>#VALUE!</v>
      </c>
      <c r="N30" s="141" t="e">
        <f>IF(AND(G30="4 - Alto",M30=-4),"MODERADO",VLOOKUP(M30,[1]Parámetros!$B$20:$C$70,2,FALSE))</f>
        <v>#VALUE!</v>
      </c>
      <c r="O30" s="136"/>
      <c r="P30" s="138"/>
      <c r="Q30" s="142"/>
      <c r="R30" s="138"/>
      <c r="S30" s="144"/>
      <c r="T30" s="138">
        <f t="shared" si="7"/>
        <v>0</v>
      </c>
      <c r="U30" s="137">
        <f t="shared" si="2"/>
        <v>0</v>
      </c>
      <c r="V30" s="138" t="e">
        <f t="shared" si="3"/>
        <v>#VALUE!</v>
      </c>
      <c r="W30" s="138" t="e">
        <f t="shared" si="4"/>
        <v>#VALUE!</v>
      </c>
      <c r="X30" s="138" t="e">
        <f t="shared" si="5"/>
        <v>#VALUE!</v>
      </c>
      <c r="Y30" s="137" t="e">
        <f t="shared" si="6"/>
        <v>#VALUE!</v>
      </c>
      <c r="Z30" s="145" t="e">
        <f t="shared" si="1"/>
        <v>#VALUE!</v>
      </c>
      <c r="AA30" s="146" t="e">
        <f>IF(AND(U30="4 - Alto",Z30=-4),"MODERADO",VLOOKUP(Z30,[1]Parámetros!$B$20:$C$70,2,FALSE))</f>
        <v>#VALUE!</v>
      </c>
    </row>
    <row r="31" spans="1:27" x14ac:dyDescent="0.25">
      <c r="A31" s="147">
        <v>21</v>
      </c>
      <c r="B31" s="148"/>
      <c r="C31" s="149"/>
      <c r="D31" s="149"/>
      <c r="E31" s="149"/>
      <c r="F31" s="150"/>
      <c r="G31" s="151"/>
      <c r="H31" s="150"/>
      <c r="I31" s="152"/>
      <c r="J31" s="152"/>
      <c r="K31" s="153" t="e">
        <f t="shared" si="8"/>
        <v>#VALUE!</v>
      </c>
      <c r="L31" s="153" t="e">
        <f t="shared" si="9"/>
        <v>#VALUE!</v>
      </c>
      <c r="M31" s="154" t="e">
        <f t="shared" si="0"/>
        <v>#VALUE!</v>
      </c>
      <c r="N31" s="155" t="e">
        <f>IF(AND(G31="4 - Alto",M31=-4),"MODERADO",VLOOKUP(M31,[1]Parámetros!$B$20:$C$70,2,FALSE))</f>
        <v>#VALUE!</v>
      </c>
      <c r="O31" s="152"/>
      <c r="P31" s="152"/>
      <c r="Q31" s="156"/>
      <c r="R31" s="150"/>
      <c r="S31" s="157"/>
      <c r="T31" s="152">
        <f t="shared" si="7"/>
        <v>0</v>
      </c>
      <c r="U31" s="151">
        <f t="shared" si="2"/>
        <v>0</v>
      </c>
      <c r="V31" s="150" t="e">
        <f t="shared" si="3"/>
        <v>#VALUE!</v>
      </c>
      <c r="W31" s="150" t="e">
        <f t="shared" si="4"/>
        <v>#VALUE!</v>
      </c>
      <c r="X31" s="150" t="e">
        <f t="shared" si="5"/>
        <v>#VALUE!</v>
      </c>
      <c r="Y31" s="151" t="e">
        <f t="shared" si="6"/>
        <v>#VALUE!</v>
      </c>
      <c r="Z31" s="155" t="e">
        <f t="shared" si="1"/>
        <v>#VALUE!</v>
      </c>
      <c r="AA31" s="158" t="e">
        <f>IF(AND(U31="4 - Alto",Z31=-4),"MODERADO",VLOOKUP(Z31,[1]Parámetros!$B$20:$C$70,2,FALSE))</f>
        <v>#VALUE!</v>
      </c>
    </row>
    <row r="32" spans="1:27" x14ac:dyDescent="0.25">
      <c r="A32" s="131">
        <v>22</v>
      </c>
      <c r="B32" s="132"/>
      <c r="C32" s="133"/>
      <c r="D32" s="159"/>
      <c r="E32" s="135"/>
      <c r="F32" s="138"/>
      <c r="G32" s="137"/>
      <c r="H32" s="138"/>
      <c r="I32" s="139"/>
      <c r="J32" s="139"/>
      <c r="K32" s="140" t="e">
        <f t="shared" si="8"/>
        <v>#VALUE!</v>
      </c>
      <c r="L32" s="140" t="e">
        <f t="shared" si="9"/>
        <v>#VALUE!</v>
      </c>
      <c r="M32" s="141" t="e">
        <f t="shared" si="0"/>
        <v>#VALUE!</v>
      </c>
      <c r="N32" s="141" t="e">
        <f>IF(AND(G32="4 - Alto",M32=-4),"MODERADO",VLOOKUP(M32,[1]Parámetros!$B$20:$C$70,2,FALSE))</f>
        <v>#VALUE!</v>
      </c>
      <c r="O32" s="136"/>
      <c r="P32" s="138"/>
      <c r="Q32" s="142"/>
      <c r="R32" s="138"/>
      <c r="S32" s="144"/>
      <c r="T32" s="138">
        <f t="shared" si="7"/>
        <v>0</v>
      </c>
      <c r="U32" s="137">
        <f t="shared" si="2"/>
        <v>0</v>
      </c>
      <c r="V32" s="138" t="e">
        <f t="shared" si="3"/>
        <v>#VALUE!</v>
      </c>
      <c r="W32" s="138" t="e">
        <f t="shared" si="4"/>
        <v>#VALUE!</v>
      </c>
      <c r="X32" s="138" t="e">
        <f t="shared" si="5"/>
        <v>#VALUE!</v>
      </c>
      <c r="Y32" s="137" t="e">
        <f t="shared" si="6"/>
        <v>#VALUE!</v>
      </c>
      <c r="Z32" s="145" t="e">
        <f t="shared" si="1"/>
        <v>#VALUE!</v>
      </c>
      <c r="AA32" s="146" t="e">
        <f>IF(AND(U32="4 - Alto",Z32=-4),"MODERADO",VLOOKUP(Z32,[1]Parámetros!$B$20:$C$70,2,FALSE))</f>
        <v>#VALUE!</v>
      </c>
    </row>
    <row r="33" spans="1:27" x14ac:dyDescent="0.25">
      <c r="A33" s="147">
        <v>23</v>
      </c>
      <c r="B33" s="148"/>
      <c r="C33" s="149"/>
      <c r="D33" s="149"/>
      <c r="E33" s="149"/>
      <c r="F33" s="150"/>
      <c r="G33" s="151"/>
      <c r="H33" s="150"/>
      <c r="I33" s="152"/>
      <c r="J33" s="152"/>
      <c r="K33" s="153" t="e">
        <f t="shared" si="8"/>
        <v>#VALUE!</v>
      </c>
      <c r="L33" s="153" t="e">
        <f t="shared" si="9"/>
        <v>#VALUE!</v>
      </c>
      <c r="M33" s="154" t="e">
        <f t="shared" si="0"/>
        <v>#VALUE!</v>
      </c>
      <c r="N33" s="155" t="e">
        <f>IF(AND(G33="4 - Alto",M33=-4),"MODERADO",VLOOKUP(M33,[1]Parámetros!$B$20:$C$70,2,FALSE))</f>
        <v>#VALUE!</v>
      </c>
      <c r="O33" s="152"/>
      <c r="P33" s="152"/>
      <c r="Q33" s="156"/>
      <c r="R33" s="150"/>
      <c r="S33" s="157"/>
      <c r="T33" s="152">
        <f t="shared" si="7"/>
        <v>0</v>
      </c>
      <c r="U33" s="151">
        <f t="shared" si="2"/>
        <v>0</v>
      </c>
      <c r="V33" s="150" t="e">
        <f t="shared" si="3"/>
        <v>#VALUE!</v>
      </c>
      <c r="W33" s="150" t="e">
        <f t="shared" si="4"/>
        <v>#VALUE!</v>
      </c>
      <c r="X33" s="150" t="e">
        <f t="shared" si="5"/>
        <v>#VALUE!</v>
      </c>
      <c r="Y33" s="151" t="e">
        <f t="shared" si="6"/>
        <v>#VALUE!</v>
      </c>
      <c r="Z33" s="155" t="e">
        <f t="shared" si="1"/>
        <v>#VALUE!</v>
      </c>
      <c r="AA33" s="158" t="e">
        <f>IF(AND(U33="4 - Alto",Z33=-4),"MODERADO",VLOOKUP(Z33,[1]Parámetros!$B$20:$C$70,2,FALSE))</f>
        <v>#VALUE!</v>
      </c>
    </row>
    <row r="34" spans="1:27" x14ac:dyDescent="0.25">
      <c r="A34" s="131">
        <v>24</v>
      </c>
      <c r="B34" s="132"/>
      <c r="C34" s="133"/>
      <c r="D34" s="159"/>
      <c r="E34" s="135"/>
      <c r="F34" s="138"/>
      <c r="G34" s="137"/>
      <c r="H34" s="138"/>
      <c r="I34" s="139"/>
      <c r="J34" s="139"/>
      <c r="K34" s="140" t="e">
        <f t="shared" si="8"/>
        <v>#VALUE!</v>
      </c>
      <c r="L34" s="140" t="e">
        <f t="shared" si="9"/>
        <v>#VALUE!</v>
      </c>
      <c r="M34" s="141" t="e">
        <f t="shared" si="0"/>
        <v>#VALUE!</v>
      </c>
      <c r="N34" s="141" t="e">
        <f>IF(AND(G34="4 - Alto",M34=-4),"MODERADO",VLOOKUP(M34,[1]Parámetros!$B$20:$C$70,2,FALSE))</f>
        <v>#VALUE!</v>
      </c>
      <c r="O34" s="136"/>
      <c r="P34" s="138"/>
      <c r="Q34" s="142"/>
      <c r="R34" s="138"/>
      <c r="S34" s="144"/>
      <c r="T34" s="138">
        <f t="shared" si="7"/>
        <v>0</v>
      </c>
      <c r="U34" s="137">
        <f t="shared" si="2"/>
        <v>0</v>
      </c>
      <c r="V34" s="138" t="e">
        <f t="shared" si="3"/>
        <v>#VALUE!</v>
      </c>
      <c r="W34" s="138" t="e">
        <f t="shared" si="4"/>
        <v>#VALUE!</v>
      </c>
      <c r="X34" s="138" t="e">
        <f t="shared" si="5"/>
        <v>#VALUE!</v>
      </c>
      <c r="Y34" s="137" t="e">
        <f t="shared" si="6"/>
        <v>#VALUE!</v>
      </c>
      <c r="Z34" s="145" t="e">
        <f t="shared" si="1"/>
        <v>#VALUE!</v>
      </c>
      <c r="AA34" s="146" t="e">
        <f>IF(AND(U34="4 - Alto",Z34=-4),"MODERADO",VLOOKUP(Z34,[1]Parámetros!$B$20:$C$70,2,FALSE))</f>
        <v>#VALUE!</v>
      </c>
    </row>
    <row r="35" spans="1:27" x14ac:dyDescent="0.25">
      <c r="A35" s="147">
        <v>25</v>
      </c>
      <c r="B35" s="148"/>
      <c r="C35" s="149"/>
      <c r="D35" s="149"/>
      <c r="E35" s="149"/>
      <c r="F35" s="150"/>
      <c r="G35" s="151"/>
      <c r="H35" s="150"/>
      <c r="I35" s="152"/>
      <c r="J35" s="152"/>
      <c r="K35" s="153" t="e">
        <f t="shared" si="8"/>
        <v>#VALUE!</v>
      </c>
      <c r="L35" s="153" t="e">
        <f t="shared" si="9"/>
        <v>#VALUE!</v>
      </c>
      <c r="M35" s="154" t="e">
        <f t="shared" si="0"/>
        <v>#VALUE!</v>
      </c>
      <c r="N35" s="155" t="e">
        <f>IF(AND(G35="4 - Alto",M35=-4),"MODERADO",VLOOKUP(M35,[1]Parámetros!$B$20:$C$70,2,FALSE))</f>
        <v>#VALUE!</v>
      </c>
      <c r="O35" s="152"/>
      <c r="P35" s="152"/>
      <c r="Q35" s="156"/>
      <c r="R35" s="150"/>
      <c r="S35" s="157"/>
      <c r="T35" s="152">
        <f t="shared" si="7"/>
        <v>0</v>
      </c>
      <c r="U35" s="151">
        <f t="shared" si="2"/>
        <v>0</v>
      </c>
      <c r="V35" s="150" t="e">
        <f t="shared" si="3"/>
        <v>#VALUE!</v>
      </c>
      <c r="W35" s="150" t="e">
        <f t="shared" si="4"/>
        <v>#VALUE!</v>
      </c>
      <c r="X35" s="150" t="e">
        <f t="shared" si="5"/>
        <v>#VALUE!</v>
      </c>
      <c r="Y35" s="151" t="e">
        <f t="shared" si="6"/>
        <v>#VALUE!</v>
      </c>
      <c r="Z35" s="155" t="e">
        <f t="shared" si="1"/>
        <v>#VALUE!</v>
      </c>
      <c r="AA35" s="158" t="e">
        <f>IF(AND(U35="4 - Alto",Z35=-4),"MODERADO",VLOOKUP(Z35,[1]Parámetros!$B$20:$C$70,2,FALSE))</f>
        <v>#VALUE!</v>
      </c>
    </row>
    <row r="36" spans="1:27" x14ac:dyDescent="0.25">
      <c r="A36" s="131">
        <v>26</v>
      </c>
      <c r="B36" s="132"/>
      <c r="C36" s="133"/>
      <c r="D36" s="159"/>
      <c r="E36" s="135"/>
      <c r="F36" s="138"/>
      <c r="G36" s="137"/>
      <c r="H36" s="138"/>
      <c r="I36" s="139"/>
      <c r="J36" s="139"/>
      <c r="K36" s="140" t="e">
        <f t="shared" si="8"/>
        <v>#VALUE!</v>
      </c>
      <c r="L36" s="140" t="e">
        <f t="shared" si="9"/>
        <v>#VALUE!</v>
      </c>
      <c r="M36" s="141" t="e">
        <f t="shared" si="0"/>
        <v>#VALUE!</v>
      </c>
      <c r="N36" s="141" t="e">
        <f>IF(AND(G36="4 - Alto",M36=-4),"MODERADO",VLOOKUP(M36,[1]Parámetros!$B$20:$C$70,2,FALSE))</f>
        <v>#VALUE!</v>
      </c>
      <c r="O36" s="136"/>
      <c r="P36" s="138"/>
      <c r="Q36" s="142"/>
      <c r="R36" s="138"/>
      <c r="S36" s="144"/>
      <c r="T36" s="138">
        <f t="shared" si="7"/>
        <v>0</v>
      </c>
      <c r="U36" s="137">
        <f t="shared" si="2"/>
        <v>0</v>
      </c>
      <c r="V36" s="138" t="e">
        <f t="shared" si="3"/>
        <v>#VALUE!</v>
      </c>
      <c r="W36" s="138" t="e">
        <f t="shared" si="4"/>
        <v>#VALUE!</v>
      </c>
      <c r="X36" s="138" t="e">
        <f t="shared" si="5"/>
        <v>#VALUE!</v>
      </c>
      <c r="Y36" s="137" t="e">
        <f t="shared" si="6"/>
        <v>#VALUE!</v>
      </c>
      <c r="Z36" s="145" t="e">
        <f t="shared" si="1"/>
        <v>#VALUE!</v>
      </c>
      <c r="AA36" s="146" t="e">
        <f>IF(AND(U36="4 - Alto",Z36=-4),"MODERADO",VLOOKUP(Z36,[1]Parámetros!$B$20:$C$70,2,FALSE))</f>
        <v>#VALUE!</v>
      </c>
    </row>
    <row r="37" spans="1:27" x14ac:dyDescent="0.25">
      <c r="A37" s="147">
        <v>27</v>
      </c>
      <c r="B37" s="148"/>
      <c r="C37" s="149"/>
      <c r="D37" s="149"/>
      <c r="E37" s="149"/>
      <c r="F37" s="150"/>
      <c r="G37" s="151"/>
      <c r="H37" s="150"/>
      <c r="I37" s="152"/>
      <c r="J37" s="152"/>
      <c r="K37" s="153" t="e">
        <f t="shared" si="8"/>
        <v>#VALUE!</v>
      </c>
      <c r="L37" s="153" t="e">
        <f t="shared" si="9"/>
        <v>#VALUE!</v>
      </c>
      <c r="M37" s="154" t="e">
        <f t="shared" si="0"/>
        <v>#VALUE!</v>
      </c>
      <c r="N37" s="155" t="e">
        <f>IF(AND(G37="4 - Alto",M37=-4),"MODERADO",VLOOKUP(M37,[1]Parámetros!$B$20:$C$70,2,FALSE))</f>
        <v>#VALUE!</v>
      </c>
      <c r="O37" s="152"/>
      <c r="P37" s="152"/>
      <c r="Q37" s="156"/>
      <c r="R37" s="150"/>
      <c r="S37" s="157"/>
      <c r="T37" s="152">
        <f t="shared" si="7"/>
        <v>0</v>
      </c>
      <c r="U37" s="151">
        <f t="shared" si="2"/>
        <v>0</v>
      </c>
      <c r="V37" s="150" t="e">
        <f t="shared" si="3"/>
        <v>#VALUE!</v>
      </c>
      <c r="W37" s="150" t="e">
        <f t="shared" si="4"/>
        <v>#VALUE!</v>
      </c>
      <c r="X37" s="150" t="e">
        <f t="shared" si="5"/>
        <v>#VALUE!</v>
      </c>
      <c r="Y37" s="151" t="e">
        <f t="shared" si="6"/>
        <v>#VALUE!</v>
      </c>
      <c r="Z37" s="155" t="e">
        <f t="shared" si="1"/>
        <v>#VALUE!</v>
      </c>
      <c r="AA37" s="158" t="e">
        <f>IF(AND(U37="4 - Alto",Z37=-4),"MODERADO",VLOOKUP(Z37,[1]Parámetros!$B$20:$C$70,2,FALSE))</f>
        <v>#VALUE!</v>
      </c>
    </row>
    <row r="38" spans="1:27" x14ac:dyDescent="0.25">
      <c r="A38" s="131">
        <v>28</v>
      </c>
      <c r="B38" s="132"/>
      <c r="C38" s="133"/>
      <c r="D38" s="159"/>
      <c r="E38" s="135"/>
      <c r="F38" s="138"/>
      <c r="G38" s="137"/>
      <c r="H38" s="138"/>
      <c r="I38" s="139"/>
      <c r="J38" s="139"/>
      <c r="K38" s="140" t="e">
        <f t="shared" si="8"/>
        <v>#VALUE!</v>
      </c>
      <c r="L38" s="140" t="e">
        <f t="shared" si="9"/>
        <v>#VALUE!</v>
      </c>
      <c r="M38" s="141" t="e">
        <f t="shared" si="0"/>
        <v>#VALUE!</v>
      </c>
      <c r="N38" s="141" t="e">
        <f>IF(AND(G38="4 - Alto",M38=-4),"MODERADO",VLOOKUP(M38,[1]Parámetros!$B$20:$C$70,2,FALSE))</f>
        <v>#VALUE!</v>
      </c>
      <c r="O38" s="136"/>
      <c r="P38" s="138"/>
      <c r="Q38" s="142"/>
      <c r="R38" s="138"/>
      <c r="S38" s="144"/>
      <c r="T38" s="138">
        <f t="shared" si="7"/>
        <v>0</v>
      </c>
      <c r="U38" s="137">
        <f t="shared" si="2"/>
        <v>0</v>
      </c>
      <c r="V38" s="138" t="e">
        <f t="shared" si="3"/>
        <v>#VALUE!</v>
      </c>
      <c r="W38" s="138" t="e">
        <f t="shared" si="4"/>
        <v>#VALUE!</v>
      </c>
      <c r="X38" s="138" t="e">
        <f t="shared" si="5"/>
        <v>#VALUE!</v>
      </c>
      <c r="Y38" s="137" t="e">
        <f t="shared" si="6"/>
        <v>#VALUE!</v>
      </c>
      <c r="Z38" s="145" t="e">
        <f t="shared" si="1"/>
        <v>#VALUE!</v>
      </c>
      <c r="AA38" s="146" t="e">
        <f>IF(AND(U38="4 - Alto",Z38=-4),"MODERADO",VLOOKUP(Z38,[1]Parámetros!$B$20:$C$70,2,FALSE))</f>
        <v>#VALUE!</v>
      </c>
    </row>
    <row r="39" spans="1:27" x14ac:dyDescent="0.25">
      <c r="A39" s="147">
        <v>29</v>
      </c>
      <c r="B39" s="148"/>
      <c r="C39" s="149"/>
      <c r="D39" s="149"/>
      <c r="E39" s="149"/>
      <c r="F39" s="150"/>
      <c r="G39" s="151"/>
      <c r="H39" s="150"/>
      <c r="I39" s="152"/>
      <c r="J39" s="152"/>
      <c r="K39" s="153" t="e">
        <f t="shared" si="8"/>
        <v>#VALUE!</v>
      </c>
      <c r="L39" s="153" t="e">
        <f t="shared" si="9"/>
        <v>#VALUE!</v>
      </c>
      <c r="M39" s="154" t="e">
        <f t="shared" si="0"/>
        <v>#VALUE!</v>
      </c>
      <c r="N39" s="155" t="e">
        <f>IF(AND(G39="4 - Alto",M39=-4),"MODERADO",VLOOKUP(M39,[1]Parámetros!$B$20:$C$70,2,FALSE))</f>
        <v>#VALUE!</v>
      </c>
      <c r="O39" s="152"/>
      <c r="P39" s="152"/>
      <c r="Q39" s="156"/>
      <c r="R39" s="150"/>
      <c r="S39" s="157"/>
      <c r="T39" s="152">
        <f t="shared" si="7"/>
        <v>0</v>
      </c>
      <c r="U39" s="151">
        <f t="shared" si="2"/>
        <v>0</v>
      </c>
      <c r="V39" s="150" t="e">
        <f t="shared" si="3"/>
        <v>#VALUE!</v>
      </c>
      <c r="W39" s="150" t="e">
        <f t="shared" si="4"/>
        <v>#VALUE!</v>
      </c>
      <c r="X39" s="150" t="e">
        <f t="shared" si="5"/>
        <v>#VALUE!</v>
      </c>
      <c r="Y39" s="151" t="e">
        <f t="shared" si="6"/>
        <v>#VALUE!</v>
      </c>
      <c r="Z39" s="155" t="e">
        <f t="shared" si="1"/>
        <v>#VALUE!</v>
      </c>
      <c r="AA39" s="158" t="e">
        <f>IF(AND(U39="4 - Alto",Z39=-4),"MODERADO",VLOOKUP(Z39,[1]Parámetros!$B$20:$C$70,2,FALSE))</f>
        <v>#VALUE!</v>
      </c>
    </row>
    <row r="40" spans="1:27" x14ac:dyDescent="0.25">
      <c r="A40" s="131">
        <v>30</v>
      </c>
      <c r="B40" s="132"/>
      <c r="C40" s="133"/>
      <c r="D40" s="159"/>
      <c r="E40" s="135"/>
      <c r="F40" s="138"/>
      <c r="G40" s="137"/>
      <c r="H40" s="138"/>
      <c r="I40" s="139"/>
      <c r="J40" s="139"/>
      <c r="K40" s="140" t="e">
        <f t="shared" si="8"/>
        <v>#VALUE!</v>
      </c>
      <c r="L40" s="140" t="e">
        <f t="shared" si="9"/>
        <v>#VALUE!</v>
      </c>
      <c r="M40" s="141" t="e">
        <f t="shared" si="0"/>
        <v>#VALUE!</v>
      </c>
      <c r="N40" s="141" t="e">
        <f>IF(AND(G40="4 - Alto",M40=-4),"MODERADO",VLOOKUP(M40,[1]Parámetros!$B$20:$C$70,2,FALSE))</f>
        <v>#VALUE!</v>
      </c>
      <c r="O40" s="136"/>
      <c r="P40" s="138"/>
      <c r="Q40" s="142"/>
      <c r="R40" s="138"/>
      <c r="S40" s="144"/>
      <c r="T40" s="138">
        <f t="shared" si="7"/>
        <v>0</v>
      </c>
      <c r="U40" s="137">
        <f t="shared" si="2"/>
        <v>0</v>
      </c>
      <c r="V40" s="138" t="e">
        <f t="shared" si="3"/>
        <v>#VALUE!</v>
      </c>
      <c r="W40" s="138" t="e">
        <f t="shared" si="4"/>
        <v>#VALUE!</v>
      </c>
      <c r="X40" s="138" t="e">
        <f t="shared" si="5"/>
        <v>#VALUE!</v>
      </c>
      <c r="Y40" s="137" t="e">
        <f t="shared" si="6"/>
        <v>#VALUE!</v>
      </c>
      <c r="Z40" s="145" t="e">
        <f t="shared" si="1"/>
        <v>#VALUE!</v>
      </c>
      <c r="AA40" s="146" t="e">
        <f>IF(AND(U40="4 - Alto",Z40=-4),"MODERADO",VLOOKUP(Z40,[1]Parámetros!$B$20:$C$70,2,FALSE))</f>
        <v>#VALUE!</v>
      </c>
    </row>
    <row r="41" spans="1:27" x14ac:dyDescent="0.25">
      <c r="A41" s="147">
        <v>31</v>
      </c>
      <c r="B41" s="148"/>
      <c r="C41" s="149"/>
      <c r="D41" s="149"/>
      <c r="E41" s="149"/>
      <c r="F41" s="150"/>
      <c r="G41" s="151"/>
      <c r="H41" s="150"/>
      <c r="I41" s="152"/>
      <c r="J41" s="152"/>
      <c r="K41" s="153" t="e">
        <f t="shared" si="8"/>
        <v>#VALUE!</v>
      </c>
      <c r="L41" s="153" t="e">
        <f t="shared" si="9"/>
        <v>#VALUE!</v>
      </c>
      <c r="M41" s="154" t="e">
        <f t="shared" si="0"/>
        <v>#VALUE!</v>
      </c>
      <c r="N41" s="155" t="e">
        <f>IF(AND(G41="4 - Alto",M41=-4),"MODERADO",VLOOKUP(M41,[1]Parámetros!$B$20:$C$70,2,FALSE))</f>
        <v>#VALUE!</v>
      </c>
      <c r="O41" s="152"/>
      <c r="P41" s="152"/>
      <c r="Q41" s="156"/>
      <c r="R41" s="150"/>
      <c r="S41" s="157"/>
      <c r="T41" s="152">
        <f t="shared" si="7"/>
        <v>0</v>
      </c>
      <c r="U41" s="151">
        <f t="shared" si="2"/>
        <v>0</v>
      </c>
      <c r="V41" s="150" t="e">
        <f t="shared" si="3"/>
        <v>#VALUE!</v>
      </c>
      <c r="W41" s="150" t="e">
        <f t="shared" si="4"/>
        <v>#VALUE!</v>
      </c>
      <c r="X41" s="150" t="e">
        <f t="shared" si="5"/>
        <v>#VALUE!</v>
      </c>
      <c r="Y41" s="151" t="e">
        <f t="shared" si="6"/>
        <v>#VALUE!</v>
      </c>
      <c r="Z41" s="155" t="e">
        <f t="shared" si="1"/>
        <v>#VALUE!</v>
      </c>
      <c r="AA41" s="158" t="e">
        <f>IF(AND(U41="4 - Alto",Z41=-4),"MODERADO",VLOOKUP(Z41,[1]Parámetros!$B$20:$C$70,2,FALSE))</f>
        <v>#VALUE!</v>
      </c>
    </row>
    <row r="42" spans="1:27" x14ac:dyDescent="0.25">
      <c r="A42" s="131">
        <v>32</v>
      </c>
      <c r="B42" s="132"/>
      <c r="C42" s="133"/>
      <c r="D42" s="159"/>
      <c r="E42" s="135"/>
      <c r="F42" s="138"/>
      <c r="G42" s="137"/>
      <c r="H42" s="138"/>
      <c r="I42" s="139"/>
      <c r="J42" s="139"/>
      <c r="K42" s="140" t="e">
        <f t="shared" si="8"/>
        <v>#VALUE!</v>
      </c>
      <c r="L42" s="140" t="e">
        <f t="shared" si="9"/>
        <v>#VALUE!</v>
      </c>
      <c r="M42" s="141" t="e">
        <f t="shared" si="0"/>
        <v>#VALUE!</v>
      </c>
      <c r="N42" s="141" t="e">
        <f>IF(AND(G42="4 - Alto",M42=-4),"MODERADO",VLOOKUP(M42,[1]Parámetros!$B$20:$C$70,2,FALSE))</f>
        <v>#VALUE!</v>
      </c>
      <c r="O42" s="136"/>
      <c r="P42" s="138"/>
      <c r="Q42" s="142"/>
      <c r="R42" s="138"/>
      <c r="S42" s="144"/>
      <c r="T42" s="138">
        <f t="shared" si="7"/>
        <v>0</v>
      </c>
      <c r="U42" s="137">
        <f t="shared" si="2"/>
        <v>0</v>
      </c>
      <c r="V42" s="138" t="e">
        <f t="shared" si="3"/>
        <v>#VALUE!</v>
      </c>
      <c r="W42" s="138" t="e">
        <f t="shared" si="4"/>
        <v>#VALUE!</v>
      </c>
      <c r="X42" s="138" t="e">
        <f t="shared" si="5"/>
        <v>#VALUE!</v>
      </c>
      <c r="Y42" s="137" t="e">
        <f t="shared" si="6"/>
        <v>#VALUE!</v>
      </c>
      <c r="Z42" s="145" t="e">
        <f t="shared" si="1"/>
        <v>#VALUE!</v>
      </c>
      <c r="AA42" s="146" t="e">
        <f>IF(AND(U42="4 - Alto",Z42=-4),"MODERADO",VLOOKUP(Z42,[1]Parámetros!$B$20:$C$70,2,FALSE))</f>
        <v>#VALUE!</v>
      </c>
    </row>
    <row r="43" spans="1:27" x14ac:dyDescent="0.25">
      <c r="A43" s="147">
        <v>33</v>
      </c>
      <c r="B43" s="148"/>
      <c r="C43" s="149"/>
      <c r="D43" s="149"/>
      <c r="E43" s="149"/>
      <c r="F43" s="150"/>
      <c r="G43" s="151"/>
      <c r="H43" s="150"/>
      <c r="I43" s="152"/>
      <c r="J43" s="152"/>
      <c r="K43" s="153" t="e">
        <f t="shared" si="8"/>
        <v>#VALUE!</v>
      </c>
      <c r="L43" s="153" t="e">
        <f t="shared" si="9"/>
        <v>#VALUE!</v>
      </c>
      <c r="M43" s="154" t="e">
        <f t="shared" si="0"/>
        <v>#VALUE!</v>
      </c>
      <c r="N43" s="155" t="e">
        <f>IF(AND(G43="4 - Alto",M43=-4),"MODERADO",VLOOKUP(M43,[1]Parámetros!$B$20:$C$70,2,FALSE))</f>
        <v>#VALUE!</v>
      </c>
      <c r="O43" s="152"/>
      <c r="P43" s="152"/>
      <c r="Q43" s="156"/>
      <c r="R43" s="150"/>
      <c r="S43" s="157"/>
      <c r="T43" s="152">
        <f t="shared" si="7"/>
        <v>0</v>
      </c>
      <c r="U43" s="151">
        <f t="shared" si="2"/>
        <v>0</v>
      </c>
      <c r="V43" s="150" t="e">
        <f t="shared" si="3"/>
        <v>#VALUE!</v>
      </c>
      <c r="W43" s="150" t="e">
        <f t="shared" si="4"/>
        <v>#VALUE!</v>
      </c>
      <c r="X43" s="150" t="e">
        <f t="shared" si="5"/>
        <v>#VALUE!</v>
      </c>
      <c r="Y43" s="151" t="e">
        <f t="shared" si="6"/>
        <v>#VALUE!</v>
      </c>
      <c r="Z43" s="155" t="e">
        <f t="shared" si="1"/>
        <v>#VALUE!</v>
      </c>
      <c r="AA43" s="158" t="e">
        <f>IF(AND(U43="4 - Alto",Z43=-4),"MODERADO",VLOOKUP(Z43,[1]Parámetros!$B$20:$C$70,2,FALSE))</f>
        <v>#VALUE!</v>
      </c>
    </row>
    <row r="44" spans="1:27" x14ac:dyDescent="0.25">
      <c r="A44" s="131">
        <v>34</v>
      </c>
      <c r="B44" s="132"/>
      <c r="C44" s="133"/>
      <c r="D44" s="159"/>
      <c r="E44" s="135"/>
      <c r="F44" s="138"/>
      <c r="G44" s="137"/>
      <c r="H44" s="138"/>
      <c r="I44" s="139"/>
      <c r="J44" s="139"/>
      <c r="K44" s="140" t="e">
        <f t="shared" si="8"/>
        <v>#VALUE!</v>
      </c>
      <c r="L44" s="140" t="e">
        <f t="shared" si="9"/>
        <v>#VALUE!</v>
      </c>
      <c r="M44" s="141" t="e">
        <f t="shared" si="0"/>
        <v>#VALUE!</v>
      </c>
      <c r="N44" s="141" t="e">
        <f>IF(AND(G44="4 - Alto",M44=-4),"MODERADO",VLOOKUP(M44,[1]Parámetros!$B$20:$C$70,2,FALSE))</f>
        <v>#VALUE!</v>
      </c>
      <c r="O44" s="136"/>
      <c r="P44" s="138"/>
      <c r="Q44" s="142"/>
      <c r="R44" s="138"/>
      <c r="S44" s="144"/>
      <c r="T44" s="138">
        <f t="shared" si="7"/>
        <v>0</v>
      </c>
      <c r="U44" s="137">
        <f t="shared" si="2"/>
        <v>0</v>
      </c>
      <c r="V44" s="138" t="e">
        <f t="shared" si="3"/>
        <v>#VALUE!</v>
      </c>
      <c r="W44" s="138" t="e">
        <f t="shared" si="4"/>
        <v>#VALUE!</v>
      </c>
      <c r="X44" s="138" t="e">
        <f t="shared" si="5"/>
        <v>#VALUE!</v>
      </c>
      <c r="Y44" s="137" t="e">
        <f t="shared" si="6"/>
        <v>#VALUE!</v>
      </c>
      <c r="Z44" s="145" t="e">
        <f t="shared" si="1"/>
        <v>#VALUE!</v>
      </c>
      <c r="AA44" s="146" t="e">
        <f>IF(AND(U44="4 - Alto",Z44=-4),"MODERADO",VLOOKUP(Z44,[1]Parámetros!$B$20:$C$70,2,FALSE))</f>
        <v>#VALUE!</v>
      </c>
    </row>
    <row r="45" spans="1:27" x14ac:dyDescent="0.25">
      <c r="A45" s="147">
        <v>35</v>
      </c>
      <c r="B45" s="148"/>
      <c r="C45" s="149"/>
      <c r="D45" s="149"/>
      <c r="E45" s="149"/>
      <c r="F45" s="150"/>
      <c r="G45" s="151"/>
      <c r="H45" s="150"/>
      <c r="I45" s="152"/>
      <c r="J45" s="152"/>
      <c r="K45" s="153" t="e">
        <f t="shared" si="8"/>
        <v>#VALUE!</v>
      </c>
      <c r="L45" s="153" t="e">
        <f t="shared" si="9"/>
        <v>#VALUE!</v>
      </c>
      <c r="M45" s="154" t="e">
        <f t="shared" si="0"/>
        <v>#VALUE!</v>
      </c>
      <c r="N45" s="155" t="e">
        <f>IF(AND(G45="4 - Alto",M45=-4),"MODERADO",VLOOKUP(M45,[1]Parámetros!$B$20:$C$70,2,FALSE))</f>
        <v>#VALUE!</v>
      </c>
      <c r="O45" s="152"/>
      <c r="P45" s="152"/>
      <c r="Q45" s="156"/>
      <c r="R45" s="150"/>
      <c r="S45" s="157"/>
      <c r="T45" s="152">
        <f t="shared" si="7"/>
        <v>0</v>
      </c>
      <c r="U45" s="151">
        <f t="shared" si="2"/>
        <v>0</v>
      </c>
      <c r="V45" s="150" t="e">
        <f t="shared" si="3"/>
        <v>#VALUE!</v>
      </c>
      <c r="W45" s="150" t="e">
        <f t="shared" si="4"/>
        <v>#VALUE!</v>
      </c>
      <c r="X45" s="150" t="e">
        <f t="shared" si="5"/>
        <v>#VALUE!</v>
      </c>
      <c r="Y45" s="151" t="e">
        <f t="shared" si="6"/>
        <v>#VALUE!</v>
      </c>
      <c r="Z45" s="155" t="e">
        <f t="shared" si="1"/>
        <v>#VALUE!</v>
      </c>
      <c r="AA45" s="158" t="e">
        <f>IF(AND(U45="4 - Alto",Z45=-4),"MODERADO",VLOOKUP(Z45,[1]Parámetros!$B$20:$C$70,2,FALSE))</f>
        <v>#VALUE!</v>
      </c>
    </row>
    <row r="46" spans="1:27" x14ac:dyDescent="0.25">
      <c r="A46" s="131">
        <v>36</v>
      </c>
      <c r="B46" s="132"/>
      <c r="C46" s="133"/>
      <c r="D46" s="159"/>
      <c r="E46" s="135"/>
      <c r="F46" s="138"/>
      <c r="G46" s="137"/>
      <c r="H46" s="138"/>
      <c r="I46" s="139"/>
      <c r="J46" s="139"/>
      <c r="K46" s="140" t="e">
        <f t="shared" si="8"/>
        <v>#VALUE!</v>
      </c>
      <c r="L46" s="140" t="e">
        <f t="shared" si="9"/>
        <v>#VALUE!</v>
      </c>
      <c r="M46" s="141" t="e">
        <f t="shared" si="0"/>
        <v>#VALUE!</v>
      </c>
      <c r="N46" s="141" t="e">
        <f>IF(AND(G46="4 - Alto",M46=-4),"MODERADO",VLOOKUP(M46,[1]Parámetros!$B$20:$C$70,2,FALSE))</f>
        <v>#VALUE!</v>
      </c>
      <c r="O46" s="136"/>
      <c r="P46" s="138"/>
      <c r="Q46" s="142"/>
      <c r="R46" s="138"/>
      <c r="S46" s="144"/>
      <c r="T46" s="138">
        <f t="shared" si="7"/>
        <v>0</v>
      </c>
      <c r="U46" s="137">
        <f t="shared" si="2"/>
        <v>0</v>
      </c>
      <c r="V46" s="138" t="e">
        <f t="shared" si="3"/>
        <v>#VALUE!</v>
      </c>
      <c r="W46" s="138" t="e">
        <f t="shared" si="4"/>
        <v>#VALUE!</v>
      </c>
      <c r="X46" s="138" t="e">
        <f t="shared" si="5"/>
        <v>#VALUE!</v>
      </c>
      <c r="Y46" s="137" t="e">
        <f t="shared" si="6"/>
        <v>#VALUE!</v>
      </c>
      <c r="Z46" s="145" t="e">
        <f t="shared" si="1"/>
        <v>#VALUE!</v>
      </c>
      <c r="AA46" s="146" t="e">
        <f>IF(AND(U46="4 - Alto",Z46=-4),"MODERADO",VLOOKUP(Z46,[1]Parámetros!$B$20:$C$70,2,FALSE))</f>
        <v>#VALUE!</v>
      </c>
    </row>
    <row r="47" spans="1:27" x14ac:dyDescent="0.25">
      <c r="A47" s="147">
        <v>37</v>
      </c>
      <c r="B47" s="148"/>
      <c r="C47" s="149"/>
      <c r="D47" s="149"/>
      <c r="E47" s="149"/>
      <c r="F47" s="150"/>
      <c r="G47" s="151"/>
      <c r="H47" s="150"/>
      <c r="I47" s="152"/>
      <c r="J47" s="152"/>
      <c r="K47" s="153" t="e">
        <f t="shared" si="8"/>
        <v>#VALUE!</v>
      </c>
      <c r="L47" s="153" t="e">
        <f t="shared" si="9"/>
        <v>#VALUE!</v>
      </c>
      <c r="M47" s="154" t="e">
        <f t="shared" si="0"/>
        <v>#VALUE!</v>
      </c>
      <c r="N47" s="155" t="e">
        <f>IF(AND(G47="4 - Alto",M47=-4),"MODERADO",VLOOKUP(M47,[1]Parámetros!$B$20:$C$70,2,FALSE))</f>
        <v>#VALUE!</v>
      </c>
      <c r="O47" s="152"/>
      <c r="P47" s="152"/>
      <c r="Q47" s="156"/>
      <c r="R47" s="150"/>
      <c r="S47" s="157"/>
      <c r="T47" s="152">
        <f t="shared" si="7"/>
        <v>0</v>
      </c>
      <c r="U47" s="151">
        <f t="shared" si="2"/>
        <v>0</v>
      </c>
      <c r="V47" s="150" t="e">
        <f t="shared" si="3"/>
        <v>#VALUE!</v>
      </c>
      <c r="W47" s="150" t="e">
        <f t="shared" si="4"/>
        <v>#VALUE!</v>
      </c>
      <c r="X47" s="150" t="e">
        <f t="shared" si="5"/>
        <v>#VALUE!</v>
      </c>
      <c r="Y47" s="151" t="e">
        <f t="shared" si="6"/>
        <v>#VALUE!</v>
      </c>
      <c r="Z47" s="155" t="e">
        <f t="shared" si="1"/>
        <v>#VALUE!</v>
      </c>
      <c r="AA47" s="158" t="e">
        <f>IF(AND(U47="4 - Alto",Z47=-4),"MODERADO",VLOOKUP(Z47,[1]Parámetros!$B$20:$C$70,2,FALSE))</f>
        <v>#VALUE!</v>
      </c>
    </row>
    <row r="48" spans="1:27" x14ac:dyDescent="0.25">
      <c r="A48" s="131">
        <v>38</v>
      </c>
      <c r="B48" s="132"/>
      <c r="C48" s="133"/>
      <c r="D48" s="159"/>
      <c r="E48" s="135"/>
      <c r="F48" s="138"/>
      <c r="G48" s="137"/>
      <c r="H48" s="138"/>
      <c r="I48" s="139"/>
      <c r="J48" s="139"/>
      <c r="K48" s="140" t="e">
        <f t="shared" si="8"/>
        <v>#VALUE!</v>
      </c>
      <c r="L48" s="140" t="e">
        <f t="shared" si="9"/>
        <v>#VALUE!</v>
      </c>
      <c r="M48" s="141" t="e">
        <f t="shared" si="0"/>
        <v>#VALUE!</v>
      </c>
      <c r="N48" s="141" t="e">
        <f>IF(AND(G48="4 - Alto",M48=-4),"MODERADO",VLOOKUP(M48,[1]Parámetros!$B$20:$C$70,2,FALSE))</f>
        <v>#VALUE!</v>
      </c>
      <c r="O48" s="136"/>
      <c r="P48" s="138"/>
      <c r="Q48" s="142"/>
      <c r="R48" s="138"/>
      <c r="S48" s="144"/>
      <c r="T48" s="138">
        <f t="shared" si="7"/>
        <v>0</v>
      </c>
      <c r="U48" s="137">
        <f t="shared" si="2"/>
        <v>0</v>
      </c>
      <c r="V48" s="138" t="e">
        <f t="shared" si="3"/>
        <v>#VALUE!</v>
      </c>
      <c r="W48" s="138" t="e">
        <f t="shared" si="4"/>
        <v>#VALUE!</v>
      </c>
      <c r="X48" s="138" t="e">
        <f t="shared" si="5"/>
        <v>#VALUE!</v>
      </c>
      <c r="Y48" s="137" t="e">
        <f t="shared" si="6"/>
        <v>#VALUE!</v>
      </c>
      <c r="Z48" s="145" t="e">
        <f t="shared" si="1"/>
        <v>#VALUE!</v>
      </c>
      <c r="AA48" s="146" t="e">
        <f>IF(AND(U48="4 - Alto",Z48=-4),"MODERADO",VLOOKUP(Z48,[1]Parámetros!$B$20:$C$70,2,FALSE))</f>
        <v>#VALUE!</v>
      </c>
    </row>
    <row r="49" spans="1:27" x14ac:dyDescent="0.25">
      <c r="A49" s="147">
        <v>39</v>
      </c>
      <c r="B49" s="148"/>
      <c r="C49" s="149"/>
      <c r="D49" s="149"/>
      <c r="E49" s="149"/>
      <c r="F49" s="150"/>
      <c r="G49" s="151"/>
      <c r="H49" s="150"/>
      <c r="I49" s="152"/>
      <c r="J49" s="152"/>
      <c r="K49" s="153" t="e">
        <f t="shared" si="8"/>
        <v>#VALUE!</v>
      </c>
      <c r="L49" s="153" t="e">
        <f t="shared" si="9"/>
        <v>#VALUE!</v>
      </c>
      <c r="M49" s="154" t="e">
        <f t="shared" si="0"/>
        <v>#VALUE!</v>
      </c>
      <c r="N49" s="155" t="e">
        <f>IF(AND(G49="4 - Alto",M49=-4),"MODERADO",VLOOKUP(M49,[1]Parámetros!$B$20:$C$70,2,FALSE))</f>
        <v>#VALUE!</v>
      </c>
      <c r="O49" s="152"/>
      <c r="P49" s="152"/>
      <c r="Q49" s="156"/>
      <c r="R49" s="150"/>
      <c r="S49" s="157"/>
      <c r="T49" s="152">
        <f t="shared" si="7"/>
        <v>0</v>
      </c>
      <c r="U49" s="151">
        <f t="shared" si="2"/>
        <v>0</v>
      </c>
      <c r="V49" s="150" t="e">
        <f t="shared" si="3"/>
        <v>#VALUE!</v>
      </c>
      <c r="W49" s="150" t="e">
        <f t="shared" si="4"/>
        <v>#VALUE!</v>
      </c>
      <c r="X49" s="150" t="e">
        <f t="shared" si="5"/>
        <v>#VALUE!</v>
      </c>
      <c r="Y49" s="151" t="e">
        <f t="shared" si="6"/>
        <v>#VALUE!</v>
      </c>
      <c r="Z49" s="155" t="e">
        <f t="shared" si="1"/>
        <v>#VALUE!</v>
      </c>
      <c r="AA49" s="158" t="e">
        <f>IF(AND(U49="4 - Alto",Z49=-4),"MODERADO",VLOOKUP(Z49,[1]Parámetros!$B$20:$C$70,2,FALSE))</f>
        <v>#VALUE!</v>
      </c>
    </row>
    <row r="50" spans="1:27" x14ac:dyDescent="0.25">
      <c r="A50" s="160">
        <v>40</v>
      </c>
      <c r="B50" s="132"/>
      <c r="C50" s="133"/>
      <c r="D50" s="159"/>
      <c r="E50" s="135"/>
      <c r="F50" s="138"/>
      <c r="G50" s="137"/>
      <c r="H50" s="138"/>
      <c r="I50" s="139"/>
      <c r="J50" s="139"/>
      <c r="K50" s="140" t="e">
        <f t="shared" si="8"/>
        <v>#VALUE!</v>
      </c>
      <c r="L50" s="140" t="e">
        <f t="shared" si="9"/>
        <v>#VALUE!</v>
      </c>
      <c r="M50" s="141" t="e">
        <f t="shared" si="0"/>
        <v>#VALUE!</v>
      </c>
      <c r="N50" s="141" t="e">
        <f>IF(AND(G50="4 - Alto",M50=-4),"MODERADO",VLOOKUP(M50,[1]Parámetros!$B$20:$C$70,2,FALSE))</f>
        <v>#VALUE!</v>
      </c>
      <c r="O50" s="136"/>
      <c r="P50" s="138"/>
      <c r="Q50" s="142"/>
      <c r="R50" s="138"/>
      <c r="S50" s="144"/>
      <c r="T50" s="138">
        <f t="shared" si="7"/>
        <v>0</v>
      </c>
      <c r="U50" s="137">
        <f t="shared" si="2"/>
        <v>0</v>
      </c>
      <c r="V50" s="138" t="e">
        <f t="shared" si="3"/>
        <v>#VALUE!</v>
      </c>
      <c r="W50" s="138" t="e">
        <f t="shared" si="4"/>
        <v>#VALUE!</v>
      </c>
      <c r="X50" s="138" t="e">
        <f t="shared" si="5"/>
        <v>#VALUE!</v>
      </c>
      <c r="Y50" s="137" t="e">
        <f t="shared" si="6"/>
        <v>#VALUE!</v>
      </c>
      <c r="Z50" s="145" t="e">
        <f t="shared" si="1"/>
        <v>#VALUE!</v>
      </c>
      <c r="AA50" s="146" t="e">
        <f>IF(AND(U50="4 - Alto",Z50=-4),"MODERADO",VLOOKUP(Z50,[1]Parámetros!$B$20:$C$70,2,FALSE))</f>
        <v>#VALUE!</v>
      </c>
    </row>
    <row r="51" spans="1:27" x14ac:dyDescent="0.25">
      <c r="A51" s="161">
        <v>41</v>
      </c>
      <c r="B51" s="148"/>
      <c r="C51" s="149"/>
      <c r="D51" s="149"/>
      <c r="E51" s="149"/>
      <c r="F51" s="150"/>
      <c r="G51" s="151"/>
      <c r="H51" s="150"/>
      <c r="I51" s="152"/>
      <c r="J51" s="152"/>
      <c r="K51" s="153" t="e">
        <f t="shared" si="8"/>
        <v>#VALUE!</v>
      </c>
      <c r="L51" s="153" t="e">
        <f t="shared" si="9"/>
        <v>#VALUE!</v>
      </c>
      <c r="M51" s="154" t="e">
        <f t="shared" si="0"/>
        <v>#VALUE!</v>
      </c>
      <c r="N51" s="155" t="e">
        <f>IF(AND(G51="4 - Alto",M51=-4),"MODERADO",VLOOKUP(M51,[1]Parámetros!$B$20:$C$70,2,FALSE))</f>
        <v>#VALUE!</v>
      </c>
      <c r="O51" s="152"/>
      <c r="P51" s="152"/>
      <c r="Q51" s="156"/>
      <c r="R51" s="150"/>
      <c r="S51" s="157"/>
      <c r="T51" s="152">
        <f t="shared" si="7"/>
        <v>0</v>
      </c>
      <c r="U51" s="151">
        <f t="shared" si="2"/>
        <v>0</v>
      </c>
      <c r="V51" s="150" t="e">
        <f t="shared" si="3"/>
        <v>#VALUE!</v>
      </c>
      <c r="W51" s="150" t="e">
        <f t="shared" si="4"/>
        <v>#VALUE!</v>
      </c>
      <c r="X51" s="150" t="e">
        <f t="shared" si="5"/>
        <v>#VALUE!</v>
      </c>
      <c r="Y51" s="151" t="e">
        <f t="shared" si="6"/>
        <v>#VALUE!</v>
      </c>
      <c r="Z51" s="155" t="e">
        <f t="shared" si="1"/>
        <v>#VALUE!</v>
      </c>
      <c r="AA51" s="158" t="e">
        <f>IF(AND(U51="4 - Alto",Z51=-4),"MODERADO",VLOOKUP(Z51,[1]Parámetros!$B$20:$C$70,2,FALSE))</f>
        <v>#VALUE!</v>
      </c>
    </row>
    <row r="52" spans="1:27" x14ac:dyDescent="0.25">
      <c r="A52" s="162">
        <v>42</v>
      </c>
      <c r="B52" s="132"/>
      <c r="C52" s="133"/>
      <c r="D52" s="159"/>
      <c r="E52" s="135"/>
      <c r="F52" s="138"/>
      <c r="G52" s="137"/>
      <c r="H52" s="138"/>
      <c r="I52" s="139"/>
      <c r="J52" s="139"/>
      <c r="K52" s="140" t="e">
        <f t="shared" si="8"/>
        <v>#VALUE!</v>
      </c>
      <c r="L52" s="140" t="e">
        <f t="shared" si="9"/>
        <v>#VALUE!</v>
      </c>
      <c r="M52" s="141" t="e">
        <f t="shared" si="0"/>
        <v>#VALUE!</v>
      </c>
      <c r="N52" s="141" t="e">
        <f>IF(AND(G52="4 - Alto",M52=-4),"MODERADO",VLOOKUP(M52,[1]Parámetros!$B$20:$C$70,2,FALSE))</f>
        <v>#VALUE!</v>
      </c>
      <c r="O52" s="136"/>
      <c r="P52" s="138"/>
      <c r="Q52" s="142"/>
      <c r="R52" s="138"/>
      <c r="S52" s="144"/>
      <c r="T52" s="138">
        <f t="shared" si="7"/>
        <v>0</v>
      </c>
      <c r="U52" s="137">
        <f t="shared" si="2"/>
        <v>0</v>
      </c>
      <c r="V52" s="138" t="e">
        <f t="shared" si="3"/>
        <v>#VALUE!</v>
      </c>
      <c r="W52" s="138" t="e">
        <f t="shared" si="4"/>
        <v>#VALUE!</v>
      </c>
      <c r="X52" s="138" t="e">
        <f t="shared" si="5"/>
        <v>#VALUE!</v>
      </c>
      <c r="Y52" s="137" t="e">
        <f t="shared" si="6"/>
        <v>#VALUE!</v>
      </c>
      <c r="Z52" s="145" t="e">
        <f t="shared" si="1"/>
        <v>#VALUE!</v>
      </c>
      <c r="AA52" s="146" t="e">
        <f>IF(AND(U52="4 - Alto",Z52=-4),"MODERADO",VLOOKUP(Z52,[1]Parámetros!$B$20:$C$70,2,FALSE))</f>
        <v>#VALUE!</v>
      </c>
    </row>
    <row r="53" spans="1:27" x14ac:dyDescent="0.25">
      <c r="A53" s="161">
        <v>43</v>
      </c>
      <c r="B53" s="148"/>
      <c r="C53" s="149"/>
      <c r="D53" s="149"/>
      <c r="E53" s="149"/>
      <c r="F53" s="150"/>
      <c r="G53" s="151"/>
      <c r="H53" s="150"/>
      <c r="I53" s="152"/>
      <c r="J53" s="152"/>
      <c r="K53" s="153" t="e">
        <f t="shared" si="8"/>
        <v>#VALUE!</v>
      </c>
      <c r="L53" s="153" t="e">
        <f t="shared" si="9"/>
        <v>#VALUE!</v>
      </c>
      <c r="M53" s="154" t="e">
        <f t="shared" si="0"/>
        <v>#VALUE!</v>
      </c>
      <c r="N53" s="155" t="e">
        <f>IF(AND(G53="4 - Alto",M53=-4),"MODERADO",VLOOKUP(M53,[1]Parámetros!$B$20:$C$70,2,FALSE))</f>
        <v>#VALUE!</v>
      </c>
      <c r="O53" s="152"/>
      <c r="P53" s="152"/>
      <c r="Q53" s="156"/>
      <c r="R53" s="150"/>
      <c r="S53" s="157"/>
      <c r="T53" s="152">
        <f t="shared" si="7"/>
        <v>0</v>
      </c>
      <c r="U53" s="151">
        <f t="shared" si="2"/>
        <v>0</v>
      </c>
      <c r="V53" s="150" t="e">
        <f t="shared" si="3"/>
        <v>#VALUE!</v>
      </c>
      <c r="W53" s="150" t="e">
        <f t="shared" si="4"/>
        <v>#VALUE!</v>
      </c>
      <c r="X53" s="150" t="e">
        <f t="shared" si="5"/>
        <v>#VALUE!</v>
      </c>
      <c r="Y53" s="151" t="e">
        <f t="shared" si="6"/>
        <v>#VALUE!</v>
      </c>
      <c r="Z53" s="155" t="e">
        <f t="shared" si="1"/>
        <v>#VALUE!</v>
      </c>
      <c r="AA53" s="158" t="e">
        <f>IF(AND(U53="4 - Alto",Z53=-4),"MODERADO",VLOOKUP(Z53,[1]Parámetros!$B$20:$C$70,2,FALSE))</f>
        <v>#VALUE!</v>
      </c>
    </row>
    <row r="54" spans="1:27" x14ac:dyDescent="0.25">
      <c r="A54" s="162">
        <v>44</v>
      </c>
      <c r="B54" s="132"/>
      <c r="C54" s="133"/>
      <c r="D54" s="159"/>
      <c r="E54" s="135"/>
      <c r="F54" s="138"/>
      <c r="G54" s="137"/>
      <c r="H54" s="138"/>
      <c r="I54" s="139"/>
      <c r="J54" s="139"/>
      <c r="K54" s="140" t="e">
        <f t="shared" si="8"/>
        <v>#VALUE!</v>
      </c>
      <c r="L54" s="140" t="e">
        <f t="shared" si="9"/>
        <v>#VALUE!</v>
      </c>
      <c r="M54" s="141" t="e">
        <f t="shared" si="0"/>
        <v>#VALUE!</v>
      </c>
      <c r="N54" s="141" t="e">
        <f>IF(AND(G54="4 - Alto",M54=-4),"MODERADO",VLOOKUP(M54,[1]Parámetros!$B$20:$C$70,2,FALSE))</f>
        <v>#VALUE!</v>
      </c>
      <c r="O54" s="136"/>
      <c r="P54" s="138"/>
      <c r="Q54" s="142"/>
      <c r="R54" s="138"/>
      <c r="S54" s="144"/>
      <c r="T54" s="138">
        <f t="shared" si="7"/>
        <v>0</v>
      </c>
      <c r="U54" s="137">
        <f t="shared" si="2"/>
        <v>0</v>
      </c>
      <c r="V54" s="138" t="e">
        <f t="shared" si="3"/>
        <v>#VALUE!</v>
      </c>
      <c r="W54" s="138" t="e">
        <f t="shared" si="4"/>
        <v>#VALUE!</v>
      </c>
      <c r="X54" s="138" t="e">
        <f t="shared" si="5"/>
        <v>#VALUE!</v>
      </c>
      <c r="Y54" s="137" t="e">
        <f t="shared" si="6"/>
        <v>#VALUE!</v>
      </c>
      <c r="Z54" s="145" t="e">
        <f t="shared" si="1"/>
        <v>#VALUE!</v>
      </c>
      <c r="AA54" s="146" t="e">
        <f>IF(AND(U54="4 - Alto",Z54=-4),"MODERADO",VLOOKUP(Z54,[1]Parámetros!$B$20:$C$70,2,FALSE))</f>
        <v>#VALUE!</v>
      </c>
    </row>
    <row r="55" spans="1:27" x14ac:dyDescent="0.25">
      <c r="A55" s="161">
        <v>45</v>
      </c>
      <c r="B55" s="148"/>
      <c r="C55" s="149"/>
      <c r="D55" s="149"/>
      <c r="E55" s="149"/>
      <c r="F55" s="150"/>
      <c r="G55" s="151"/>
      <c r="H55" s="150"/>
      <c r="I55" s="152"/>
      <c r="J55" s="152"/>
      <c r="K55" s="153" t="e">
        <f t="shared" si="8"/>
        <v>#VALUE!</v>
      </c>
      <c r="L55" s="153" t="e">
        <f t="shared" si="9"/>
        <v>#VALUE!</v>
      </c>
      <c r="M55" s="154" t="e">
        <f t="shared" si="0"/>
        <v>#VALUE!</v>
      </c>
      <c r="N55" s="155" t="e">
        <f>IF(AND(G55="4 - Alto",M55=-4),"MODERADO",VLOOKUP(M55,[1]Parámetros!$B$20:$C$70,2,FALSE))</f>
        <v>#VALUE!</v>
      </c>
      <c r="O55" s="152"/>
      <c r="P55" s="152"/>
      <c r="Q55" s="156"/>
      <c r="R55" s="150"/>
      <c r="S55" s="157"/>
      <c r="T55" s="152">
        <f t="shared" si="7"/>
        <v>0</v>
      </c>
      <c r="U55" s="151">
        <f t="shared" si="2"/>
        <v>0</v>
      </c>
      <c r="V55" s="150" t="e">
        <f t="shared" si="3"/>
        <v>#VALUE!</v>
      </c>
      <c r="W55" s="150" t="e">
        <f t="shared" si="4"/>
        <v>#VALUE!</v>
      </c>
      <c r="X55" s="150" t="e">
        <f t="shared" si="5"/>
        <v>#VALUE!</v>
      </c>
      <c r="Y55" s="151" t="e">
        <f t="shared" si="6"/>
        <v>#VALUE!</v>
      </c>
      <c r="Z55" s="155" t="e">
        <f t="shared" si="1"/>
        <v>#VALUE!</v>
      </c>
      <c r="AA55" s="158" t="e">
        <f>IF(AND(U55="4 - Alto",Z55=-4),"MODERADO",VLOOKUP(Z55,[1]Parámetros!$B$20:$C$70,2,FALSE))</f>
        <v>#VALUE!</v>
      </c>
    </row>
    <row r="56" spans="1:27" x14ac:dyDescent="0.25">
      <c r="A56" s="162">
        <v>46</v>
      </c>
      <c r="B56" s="132"/>
      <c r="C56" s="133"/>
      <c r="D56" s="159"/>
      <c r="E56" s="135"/>
      <c r="F56" s="138"/>
      <c r="G56" s="137"/>
      <c r="H56" s="138"/>
      <c r="I56" s="139"/>
      <c r="J56" s="139"/>
      <c r="K56" s="140" t="e">
        <f t="shared" si="8"/>
        <v>#VALUE!</v>
      </c>
      <c r="L56" s="140" t="e">
        <f t="shared" si="9"/>
        <v>#VALUE!</v>
      </c>
      <c r="M56" s="141" t="e">
        <f t="shared" si="0"/>
        <v>#VALUE!</v>
      </c>
      <c r="N56" s="141" t="e">
        <f>IF(AND(G56="4 - Alto",M56=-4),"MODERADO",VLOOKUP(M56,[1]Parámetros!$B$20:$C$70,2,FALSE))</f>
        <v>#VALUE!</v>
      </c>
      <c r="O56" s="136"/>
      <c r="P56" s="138"/>
      <c r="Q56" s="142"/>
      <c r="R56" s="138"/>
      <c r="S56" s="144"/>
      <c r="T56" s="138">
        <f t="shared" si="7"/>
        <v>0</v>
      </c>
      <c r="U56" s="137">
        <f t="shared" si="2"/>
        <v>0</v>
      </c>
      <c r="V56" s="138" t="e">
        <f t="shared" si="3"/>
        <v>#VALUE!</v>
      </c>
      <c r="W56" s="138" t="e">
        <f t="shared" si="4"/>
        <v>#VALUE!</v>
      </c>
      <c r="X56" s="138" t="e">
        <f t="shared" si="5"/>
        <v>#VALUE!</v>
      </c>
      <c r="Y56" s="137" t="e">
        <f t="shared" si="6"/>
        <v>#VALUE!</v>
      </c>
      <c r="Z56" s="145" t="e">
        <f t="shared" si="1"/>
        <v>#VALUE!</v>
      </c>
      <c r="AA56" s="146" t="e">
        <f>IF(AND(U56="4 - Alto",Z56=-4),"MODERADO",VLOOKUP(Z56,[1]Parámetros!$B$20:$C$70,2,FALSE))</f>
        <v>#VALUE!</v>
      </c>
    </row>
    <row r="57" spans="1:27" x14ac:dyDescent="0.25">
      <c r="A57" s="161">
        <v>47</v>
      </c>
      <c r="B57" s="148"/>
      <c r="C57" s="149"/>
      <c r="D57" s="149"/>
      <c r="E57" s="149"/>
      <c r="F57" s="150"/>
      <c r="G57" s="151"/>
      <c r="H57" s="150"/>
      <c r="I57" s="152"/>
      <c r="J57" s="152"/>
      <c r="K57" s="153" t="e">
        <f t="shared" si="8"/>
        <v>#VALUE!</v>
      </c>
      <c r="L57" s="153" t="e">
        <f t="shared" si="9"/>
        <v>#VALUE!</v>
      </c>
      <c r="M57" s="154" t="e">
        <f t="shared" si="0"/>
        <v>#VALUE!</v>
      </c>
      <c r="N57" s="155" t="e">
        <f>IF(AND(G57="4 - Alto",M57=-4),"MODERADO",VLOOKUP(M57,[1]Parámetros!$B$20:$C$70,2,FALSE))</f>
        <v>#VALUE!</v>
      </c>
      <c r="O57" s="152"/>
      <c r="P57" s="152"/>
      <c r="Q57" s="156"/>
      <c r="R57" s="150"/>
      <c r="S57" s="157"/>
      <c r="T57" s="152">
        <f t="shared" si="7"/>
        <v>0</v>
      </c>
      <c r="U57" s="151">
        <f t="shared" si="2"/>
        <v>0</v>
      </c>
      <c r="V57" s="150" t="e">
        <f t="shared" si="3"/>
        <v>#VALUE!</v>
      </c>
      <c r="W57" s="150" t="e">
        <f t="shared" si="4"/>
        <v>#VALUE!</v>
      </c>
      <c r="X57" s="150" t="e">
        <f t="shared" si="5"/>
        <v>#VALUE!</v>
      </c>
      <c r="Y57" s="151" t="e">
        <f t="shared" si="6"/>
        <v>#VALUE!</v>
      </c>
      <c r="Z57" s="155" t="e">
        <f t="shared" si="1"/>
        <v>#VALUE!</v>
      </c>
      <c r="AA57" s="158" t="e">
        <f>IF(AND(U57="4 - Alto",Z57=-4),"MODERADO",VLOOKUP(Z57,[1]Parámetros!$B$20:$C$70,2,FALSE))</f>
        <v>#VALUE!</v>
      </c>
    </row>
    <row r="58" spans="1:27" x14ac:dyDescent="0.25">
      <c r="A58" s="162">
        <v>48</v>
      </c>
      <c r="B58" s="132"/>
      <c r="C58" s="133"/>
      <c r="D58" s="159"/>
      <c r="E58" s="135"/>
      <c r="F58" s="138"/>
      <c r="G58" s="137"/>
      <c r="H58" s="138"/>
      <c r="I58" s="139"/>
      <c r="J58" s="139"/>
      <c r="K58" s="140" t="e">
        <f t="shared" si="8"/>
        <v>#VALUE!</v>
      </c>
      <c r="L58" s="140" t="e">
        <f t="shared" si="9"/>
        <v>#VALUE!</v>
      </c>
      <c r="M58" s="141" t="e">
        <f t="shared" si="0"/>
        <v>#VALUE!</v>
      </c>
      <c r="N58" s="141" t="e">
        <f>IF(AND(G58="4 - Alto",M58=-4),"MODERADO",VLOOKUP(M58,[1]Parámetros!$B$20:$C$70,2,FALSE))</f>
        <v>#VALUE!</v>
      </c>
      <c r="O58" s="136"/>
      <c r="P58" s="138"/>
      <c r="Q58" s="142"/>
      <c r="R58" s="138"/>
      <c r="S58" s="144"/>
      <c r="T58" s="138">
        <f t="shared" si="7"/>
        <v>0</v>
      </c>
      <c r="U58" s="137">
        <f t="shared" si="2"/>
        <v>0</v>
      </c>
      <c r="V58" s="138" t="e">
        <f t="shared" si="3"/>
        <v>#VALUE!</v>
      </c>
      <c r="W58" s="138" t="e">
        <f t="shared" si="4"/>
        <v>#VALUE!</v>
      </c>
      <c r="X58" s="138" t="e">
        <f t="shared" si="5"/>
        <v>#VALUE!</v>
      </c>
      <c r="Y58" s="137" t="e">
        <f t="shared" si="6"/>
        <v>#VALUE!</v>
      </c>
      <c r="Z58" s="145" t="e">
        <f t="shared" si="1"/>
        <v>#VALUE!</v>
      </c>
      <c r="AA58" s="146" t="e">
        <f>IF(AND(U58="4 - Alto",Z58=-4),"MODERADO",VLOOKUP(Z58,[1]Parámetros!$B$20:$C$70,2,FALSE))</f>
        <v>#VALUE!</v>
      </c>
    </row>
    <row r="59" spans="1:27" x14ac:dyDescent="0.25">
      <c r="A59" s="163">
        <v>49</v>
      </c>
      <c r="B59" s="148"/>
      <c r="C59" s="149"/>
      <c r="D59" s="149"/>
      <c r="E59" s="149"/>
      <c r="F59" s="150"/>
      <c r="G59" s="151"/>
      <c r="H59" s="150"/>
      <c r="I59" s="152"/>
      <c r="J59" s="152"/>
      <c r="K59" s="153" t="e">
        <f t="shared" si="8"/>
        <v>#VALUE!</v>
      </c>
      <c r="L59" s="153" t="e">
        <f t="shared" si="9"/>
        <v>#VALUE!</v>
      </c>
      <c r="M59" s="154" t="e">
        <f t="shared" si="0"/>
        <v>#VALUE!</v>
      </c>
      <c r="N59" s="155" t="e">
        <f>IF(AND(G59="4 - Alto",M59=-4),"MODERADO",VLOOKUP(M59,[1]Parámetros!$B$20:$C$70,2,FALSE))</f>
        <v>#VALUE!</v>
      </c>
      <c r="O59" s="152"/>
      <c r="P59" s="152"/>
      <c r="Q59" s="156"/>
      <c r="R59" s="150"/>
      <c r="S59" s="157"/>
      <c r="T59" s="152">
        <f t="shared" si="7"/>
        <v>0</v>
      </c>
      <c r="U59" s="151">
        <f t="shared" si="2"/>
        <v>0</v>
      </c>
      <c r="V59" s="150" t="e">
        <f t="shared" si="3"/>
        <v>#VALUE!</v>
      </c>
      <c r="W59" s="150" t="e">
        <f t="shared" si="4"/>
        <v>#VALUE!</v>
      </c>
      <c r="X59" s="150" t="e">
        <f t="shared" si="5"/>
        <v>#VALUE!</v>
      </c>
      <c r="Y59" s="151" t="e">
        <f t="shared" si="6"/>
        <v>#VALUE!</v>
      </c>
      <c r="Z59" s="155" t="e">
        <f t="shared" si="1"/>
        <v>#VALUE!</v>
      </c>
      <c r="AA59" s="158" t="e">
        <f>IF(AND(U59="4 - Alto",Z59=-4),"MODERADO",VLOOKUP(Z59,[1]Parámetros!$B$20:$C$70,2,FALSE))</f>
        <v>#VALUE!</v>
      </c>
    </row>
    <row r="60" spans="1:27" ht="15.75" thickBot="1" x14ac:dyDescent="0.3">
      <c r="A60" s="164">
        <v>50</v>
      </c>
      <c r="B60" s="165"/>
      <c r="C60" s="166"/>
      <c r="D60" s="167"/>
      <c r="E60" s="168"/>
      <c r="F60" s="169"/>
      <c r="G60" s="170"/>
      <c r="H60" s="169"/>
      <c r="I60" s="171"/>
      <c r="J60" s="171"/>
      <c r="K60" s="172" t="e">
        <f t="shared" si="8"/>
        <v>#VALUE!</v>
      </c>
      <c r="L60" s="172" t="e">
        <f t="shared" si="9"/>
        <v>#VALUE!</v>
      </c>
      <c r="M60" s="173" t="e">
        <f t="shared" si="0"/>
        <v>#VALUE!</v>
      </c>
      <c r="N60" s="173" t="e">
        <f>IF(AND(G60="4 - Alto",M60=-4),"MODERADO",VLOOKUP(M60,[1]Parámetros!$B$20:$C$70,2,FALSE))</f>
        <v>#VALUE!</v>
      </c>
      <c r="O60" s="174"/>
      <c r="P60" s="169"/>
      <c r="Q60" s="175"/>
      <c r="R60" s="169"/>
      <c r="S60" s="176"/>
      <c r="T60" s="169">
        <f t="shared" si="7"/>
        <v>0</v>
      </c>
      <c r="U60" s="170">
        <f t="shared" si="2"/>
        <v>0</v>
      </c>
      <c r="V60" s="169" t="e">
        <f t="shared" si="3"/>
        <v>#VALUE!</v>
      </c>
      <c r="W60" s="169" t="e">
        <f t="shared" si="4"/>
        <v>#VALUE!</v>
      </c>
      <c r="X60" s="169" t="e">
        <f t="shared" si="5"/>
        <v>#VALUE!</v>
      </c>
      <c r="Y60" s="170" t="e">
        <f t="shared" si="6"/>
        <v>#VALUE!</v>
      </c>
      <c r="Z60" s="177" t="e">
        <f t="shared" si="1"/>
        <v>#VALUE!</v>
      </c>
      <c r="AA60" s="178" t="e">
        <f>IF(AND(U60="4 - Alto",Z60=-4),"MODERADO",VLOOKUP(Z60,[1]Parámetros!$B$20:$C$70,2,FALSE))</f>
        <v>#VALUE!</v>
      </c>
    </row>
    <row r="61" spans="1:27" x14ac:dyDescent="0.25">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row>
  </sheetData>
  <mergeCells count="11">
    <mergeCell ref="A1:C5"/>
    <mergeCell ref="D1:AA5"/>
    <mergeCell ref="A7:C7"/>
    <mergeCell ref="D7:H7"/>
    <mergeCell ref="J7:N7"/>
    <mergeCell ref="S7:T7"/>
    <mergeCell ref="A9:F9"/>
    <mergeCell ref="G9:N9"/>
    <mergeCell ref="O9:T9"/>
    <mergeCell ref="U9:AA9"/>
    <mergeCell ref="V10:X10"/>
  </mergeCells>
  <conditionalFormatting sqref="N11:N1048576">
    <cfRule type="containsText" dxfId="95" priority="17" operator="containsText" text="EXTREMO (+)">
      <formula>NOT(ISERROR(SEARCH("EXTREMO (+)",N11)))</formula>
    </cfRule>
    <cfRule type="containsText" dxfId="94" priority="18" operator="containsText" text="ALTO (+)">
      <formula>NOT(ISERROR(SEARCH("ALTO (+)",N11)))</formula>
    </cfRule>
    <cfRule type="containsText" dxfId="93" priority="19" operator="containsText" text="MODERADO (+)">
      <formula>NOT(ISERROR(SEARCH("MODERADO (+)",N11)))</formula>
    </cfRule>
    <cfRule type="containsText" dxfId="92" priority="20" operator="containsText" text="BAJO (+)">
      <formula>NOT(ISERROR(SEARCH("BAJO (+)",N11)))</formula>
    </cfRule>
    <cfRule type="containsText" dxfId="91" priority="21" operator="containsText" text="EXTREMO">
      <formula>NOT(ISERROR(SEARCH("EXTREMO",N11)))</formula>
    </cfRule>
    <cfRule type="containsText" dxfId="90" priority="22" operator="containsText" text="ALTO">
      <formula>NOT(ISERROR(SEARCH("ALTO",N11)))</formula>
    </cfRule>
    <cfRule type="containsText" dxfId="89" priority="23" operator="containsText" text="MODERADO">
      <formula>NOT(ISERROR(SEARCH("MODERADO",N11)))</formula>
    </cfRule>
    <cfRule type="containsText" dxfId="88" priority="24" operator="containsText" text="BAJO">
      <formula>NOT(ISERROR(SEARCH("BAJO",N11)))</formula>
    </cfRule>
  </conditionalFormatting>
  <conditionalFormatting sqref="AA11:AA1048576">
    <cfRule type="containsText" dxfId="87" priority="9" operator="containsText" text="EXTREMO (+)">
      <formula>NOT(ISERROR(SEARCH("EXTREMO (+)",AA11)))</formula>
    </cfRule>
    <cfRule type="containsText" dxfId="86" priority="10" operator="containsText" text="ALTO (+)">
      <formula>NOT(ISERROR(SEARCH("ALTO (+)",AA11)))</formula>
    </cfRule>
    <cfRule type="containsText" dxfId="85" priority="11" operator="containsText" text="MODERADO (+)">
      <formula>NOT(ISERROR(SEARCH("MODERADO (+)",AA11)))</formula>
    </cfRule>
    <cfRule type="containsText" dxfId="84" priority="12" operator="containsText" text="BAJO (+)">
      <formula>NOT(ISERROR(SEARCH("BAJO (+)",AA11)))</formula>
    </cfRule>
    <cfRule type="containsText" dxfId="83" priority="13" operator="containsText" text="EXTREMO">
      <formula>NOT(ISERROR(SEARCH("EXTREMO",AA11)))</formula>
    </cfRule>
    <cfRule type="containsText" dxfId="82" priority="14" operator="containsText" text="ALTO">
      <formula>NOT(ISERROR(SEARCH("ALTO",AA11)))</formula>
    </cfRule>
    <cfRule type="containsText" dxfId="81" priority="15" operator="containsText" text="MODERADO">
      <formula>NOT(ISERROR(SEARCH("MODERADO",AA11)))</formula>
    </cfRule>
    <cfRule type="containsText" dxfId="80" priority="16" operator="containsText" text="BAJO">
      <formula>NOT(ISERROR(SEARCH("BAJO",AA11)))</formula>
    </cfRule>
  </conditionalFormatting>
  <conditionalFormatting sqref="AA7">
    <cfRule type="containsText" dxfId="79" priority="1" operator="containsText" text="EXTREMO (+)">
      <formula>NOT(ISERROR(SEARCH("EXTREMO (+)",AA7)))</formula>
    </cfRule>
    <cfRule type="containsText" dxfId="78" priority="2" operator="containsText" text="ALTO (+)">
      <formula>NOT(ISERROR(SEARCH("ALTO (+)",AA7)))</formula>
    </cfRule>
    <cfRule type="containsText" dxfId="77" priority="3" operator="containsText" text="MODERADO (+)">
      <formula>NOT(ISERROR(SEARCH("MODERADO (+)",AA7)))</formula>
    </cfRule>
    <cfRule type="containsText" dxfId="76" priority="4" operator="containsText" text="BAJO (+)">
      <formula>NOT(ISERROR(SEARCH("BAJO (+)",AA7)))</formula>
    </cfRule>
    <cfRule type="containsText" dxfId="75" priority="5" operator="containsText" text="EXTREMO">
      <formula>NOT(ISERROR(SEARCH("EXTREMO",AA7)))</formula>
    </cfRule>
    <cfRule type="containsText" dxfId="74" priority="6" operator="containsText" text="ALTO">
      <formula>NOT(ISERROR(SEARCH("ALTO",AA7)))</formula>
    </cfRule>
    <cfRule type="containsText" dxfId="73" priority="7" operator="containsText" text="MODERADO">
      <formula>NOT(ISERROR(SEARCH("MODERADO",AA7)))</formula>
    </cfRule>
    <cfRule type="containsText" dxfId="72" priority="8" operator="containsText" text="BAJO">
      <formula>NOT(ISERROR(SEARCH("BAJO",AA7)))</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0000000}">
          <x14:formula1>
            <xm:f>Parámetros!$A$3:$A$8</xm:f>
          </x14:formula1>
          <xm:sqref>B11:B60</xm:sqref>
        </x14:dataValidation>
        <x14:dataValidation type="list" allowBlank="1" showInputMessage="1" showErrorMessage="1" xr:uid="{00000000-0002-0000-0500-000001000000}">
          <x14:formula1>
            <xm:f>Parámetros!$B$3:$B$14</xm:f>
          </x14:formula1>
          <xm:sqref>F11:F60</xm:sqref>
        </x14:dataValidation>
        <x14:dataValidation type="list" allowBlank="1" showInputMessage="1" showErrorMessage="1" xr:uid="{00000000-0002-0000-0500-000002000000}">
          <x14:formula1>
            <xm:f>Parámetros!$C$3:$C$7</xm:f>
          </x14:formula1>
          <xm:sqref>G11:G60</xm:sqref>
        </x14:dataValidation>
        <x14:dataValidation type="list" allowBlank="1" showInputMessage="1" showErrorMessage="1" xr:uid="{00000000-0002-0000-0500-000003000000}">
          <x14:formula1>
            <xm:f>Parámetros!$D$3:$D$18</xm:f>
          </x14:formula1>
          <xm:sqref>H11:H60</xm:sqref>
        </x14:dataValidation>
        <x14:dataValidation type="list" allowBlank="1" showInputMessage="1" showErrorMessage="1" xr:uid="{00000000-0002-0000-0500-000004000000}">
          <x14:formula1>
            <xm:f>Parámetros!$E$3:$E$13</xm:f>
          </x14:formula1>
          <xm:sqref>I11:I60</xm:sqref>
        </x14:dataValidation>
        <x14:dataValidation type="list" allowBlank="1" showInputMessage="1" showErrorMessage="1" xr:uid="{00000000-0002-0000-0500-000005000000}">
          <x14:formula1>
            <xm:f>Parámetros!$F$3:$F$13</xm:f>
          </x14:formula1>
          <xm:sqref>J11:J60</xm:sqref>
        </x14:dataValidation>
        <x14:dataValidation type="list" allowBlank="1" showInputMessage="1" showErrorMessage="1" xr:uid="{00000000-0002-0000-0500-000006000000}">
          <x14:formula1>
            <xm:f>Parámetros!$H$3:$H$5</xm:f>
          </x14:formula1>
          <xm:sqref>O11:O60</xm:sqref>
        </x14:dataValidation>
        <x14:dataValidation type="list" allowBlank="1" showInputMessage="1" showErrorMessage="1" xr:uid="{00000000-0002-0000-0500-000007000000}">
          <x14:formula1>
            <xm:f>Parámetros!$I$3:$I$15</xm:f>
          </x14:formula1>
          <xm:sqref>P11:P60</xm:sqref>
        </x14:dataValidation>
        <x14:dataValidation type="list" allowBlank="1" showInputMessage="1" showErrorMessage="1" xr:uid="{00000000-0002-0000-0500-000008000000}">
          <x14:formula1>
            <xm:f>Parámetros!$J$3:$J$6</xm:f>
          </x14:formula1>
          <xm:sqref>R11:R60</xm:sqref>
        </x14:dataValidation>
        <x14:dataValidation type="list" allowBlank="1" showInputMessage="1" showErrorMessage="1" xr:uid="{00000000-0002-0000-0500-000009000000}">
          <x14:formula1>
            <xm:f>Parámetros!$K$3:$K$7</xm:f>
          </x14:formula1>
          <xm:sqref>S11:S60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tint="-0.14999847407452621"/>
  </sheetPr>
  <dimension ref="A1:AS61"/>
  <sheetViews>
    <sheetView showGridLines="0" zoomScale="85" zoomScaleNormal="85" workbookViewId="0">
      <selection activeCell="D7" sqref="D7:H7"/>
    </sheetView>
  </sheetViews>
  <sheetFormatPr baseColWidth="10" defaultColWidth="0" defaultRowHeight="15" x14ac:dyDescent="0.25"/>
  <cols>
    <col min="1" max="1" width="7.125" style="179" customWidth="1"/>
    <col min="2" max="2" width="12.625" style="179" customWidth="1"/>
    <col min="3" max="3" width="24.25" style="205" customWidth="1"/>
    <col min="4" max="4" width="22.5" style="181" customWidth="1"/>
    <col min="5" max="5" width="23.25" style="182" customWidth="1"/>
    <col min="6" max="6" width="14.375" style="206" customWidth="1"/>
    <col min="7" max="7" width="14.5" style="1" customWidth="1"/>
    <col min="8" max="10" width="16" style="1" customWidth="1"/>
    <col min="11" max="13" width="13" style="1" hidden="1" customWidth="1"/>
    <col min="14" max="14" width="17.125" style="1" customWidth="1"/>
    <col min="15" max="15" width="15.5" style="207" customWidth="1"/>
    <col min="16" max="16" width="15.75" style="183" customWidth="1"/>
    <col min="17" max="17" width="35.25" style="184" customWidth="1"/>
    <col min="18" max="18" width="16.25" style="183" customWidth="1"/>
    <col min="19" max="19" width="16.25" style="208" customWidth="1"/>
    <col min="20" max="20" width="16.25" style="183" customWidth="1"/>
    <col min="21" max="21" width="18.5" style="183" customWidth="1"/>
    <col min="22" max="23" width="9.125" style="185" hidden="1" customWidth="1"/>
    <col min="24" max="24" width="9" style="185" hidden="1" customWidth="1"/>
    <col min="25" max="25" width="19.125" style="183" customWidth="1"/>
    <col min="26" max="26" width="10.875" style="186" hidden="1" customWidth="1"/>
    <col min="27" max="27" width="18.125" style="1" customWidth="1"/>
    <col min="28" max="28" width="27.25" style="209" customWidth="1"/>
    <col min="29" max="29" width="39.625" style="184" customWidth="1"/>
    <col min="30" max="30" width="10" style="1" customWidth="1"/>
    <col min="31" max="45" width="0" style="1" hidden="1" customWidth="1"/>
    <col min="46" max="16384" width="10" style="1" hidden="1"/>
  </cols>
  <sheetData>
    <row r="1" spans="1:29" x14ac:dyDescent="0.25">
      <c r="A1" s="359"/>
      <c r="B1" s="360"/>
      <c r="C1" s="361"/>
      <c r="D1" s="467" t="s">
        <v>603</v>
      </c>
      <c r="E1" s="468"/>
      <c r="F1" s="468"/>
      <c r="G1" s="468"/>
      <c r="H1" s="468"/>
      <c r="I1" s="468"/>
      <c r="J1" s="468"/>
      <c r="K1" s="468"/>
      <c r="L1" s="468"/>
      <c r="M1" s="468"/>
      <c r="N1" s="468"/>
      <c r="O1" s="468"/>
      <c r="P1" s="468"/>
      <c r="Q1" s="468"/>
      <c r="R1" s="468"/>
      <c r="S1" s="468"/>
      <c r="T1" s="468"/>
      <c r="U1" s="468"/>
      <c r="V1" s="468"/>
      <c r="W1" s="468"/>
      <c r="X1" s="468"/>
      <c r="Y1" s="468"/>
      <c r="Z1" s="468"/>
      <c r="AA1" s="468"/>
      <c r="AB1" s="468"/>
      <c r="AC1" s="469"/>
    </row>
    <row r="2" spans="1:29" x14ac:dyDescent="0.25">
      <c r="A2" s="362"/>
      <c r="B2" s="363"/>
      <c r="C2" s="364"/>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1"/>
    </row>
    <row r="3" spans="1:29" x14ac:dyDescent="0.25">
      <c r="A3" s="362"/>
      <c r="B3" s="363"/>
      <c r="C3" s="364"/>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1"/>
    </row>
    <row r="4" spans="1:29" x14ac:dyDescent="0.25">
      <c r="A4" s="362"/>
      <c r="B4" s="363"/>
      <c r="C4" s="364"/>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1"/>
    </row>
    <row r="5" spans="1:29" ht="15.75" thickBot="1" x14ac:dyDescent="0.3">
      <c r="A5" s="365"/>
      <c r="B5" s="366"/>
      <c r="C5" s="367"/>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3"/>
    </row>
    <row r="6" spans="1:29" ht="7.5" customHeight="1" x14ac:dyDescent="0.25">
      <c r="A6" s="94"/>
      <c r="B6" s="95"/>
      <c r="C6" s="187"/>
      <c r="D6" s="95"/>
      <c r="E6" s="97"/>
      <c r="F6" s="95"/>
      <c r="G6" s="95"/>
      <c r="H6" s="95"/>
      <c r="I6" s="95"/>
      <c r="J6" s="95"/>
      <c r="K6" s="95"/>
      <c r="L6" s="95"/>
      <c r="M6" s="95"/>
      <c r="N6" s="95"/>
      <c r="O6" s="95"/>
      <c r="P6" s="95"/>
      <c r="Q6" s="95"/>
      <c r="R6" s="188"/>
      <c r="S6" s="95"/>
      <c r="T6" s="95"/>
      <c r="U6" s="95"/>
      <c r="V6" s="98"/>
      <c r="W6" s="98"/>
      <c r="X6" s="98"/>
      <c r="Y6" s="95"/>
      <c r="Z6" s="95"/>
      <c r="AA6" s="95"/>
      <c r="AB6" s="95"/>
      <c r="AC6" s="99"/>
    </row>
    <row r="7" spans="1:29" ht="69" customHeight="1" x14ac:dyDescent="0.25">
      <c r="A7" s="474" t="s">
        <v>567</v>
      </c>
      <c r="B7" s="475"/>
      <c r="C7" s="475"/>
      <c r="D7" s="476">
        <f>[1]Contexto!B14</f>
        <v>0</v>
      </c>
      <c r="E7" s="477"/>
      <c r="F7" s="477"/>
      <c r="G7" s="477"/>
      <c r="H7" s="478"/>
      <c r="I7" s="100" t="s">
        <v>568</v>
      </c>
      <c r="J7" s="189">
        <f>+'[1]Matriz de riesgos'!J7</f>
        <v>0</v>
      </c>
      <c r="K7" s="190"/>
      <c r="L7" s="190"/>
      <c r="M7" s="190"/>
      <c r="N7" s="191"/>
      <c r="O7" s="100" t="s">
        <v>569</v>
      </c>
      <c r="P7" s="192">
        <f>+[1]Contexto!B13</f>
        <v>0</v>
      </c>
      <c r="Q7" s="100" t="s">
        <v>570</v>
      </c>
      <c r="R7" s="102"/>
      <c r="S7" s="475" t="s">
        <v>598</v>
      </c>
      <c r="T7" s="475"/>
      <c r="U7" s="102"/>
      <c r="V7" s="103"/>
      <c r="W7" s="103"/>
      <c r="X7" s="103"/>
      <c r="Y7" s="104" t="s">
        <v>572</v>
      </c>
      <c r="Z7" s="103"/>
      <c r="AA7" s="193" t="e">
        <f>VLOOKUP(R7&amp;U7,[1]Parámetros!$G$21:$H$46,2,FALSE)</f>
        <v>#N/A</v>
      </c>
      <c r="AB7" s="100" t="s">
        <v>599</v>
      </c>
      <c r="AC7" s="194"/>
    </row>
    <row r="8" spans="1:29" ht="8.25" customHeight="1" thickBot="1" x14ac:dyDescent="0.3">
      <c r="A8" s="106"/>
      <c r="B8" s="107"/>
      <c r="C8" s="195"/>
      <c r="D8" s="107"/>
      <c r="E8" s="109"/>
      <c r="F8" s="107"/>
      <c r="G8" s="107"/>
      <c r="H8" s="107"/>
      <c r="I8" s="107"/>
      <c r="J8" s="107"/>
      <c r="K8" s="107"/>
      <c r="L8" s="107"/>
      <c r="M8" s="107"/>
      <c r="N8" s="107"/>
      <c r="O8" s="107"/>
      <c r="P8" s="107"/>
      <c r="Q8" s="107"/>
      <c r="R8" s="196"/>
      <c r="S8" s="107"/>
      <c r="T8" s="107"/>
      <c r="U8" s="107"/>
      <c r="V8" s="110"/>
      <c r="W8" s="110"/>
      <c r="X8" s="110"/>
      <c r="Y8" s="107"/>
      <c r="Z8" s="107"/>
      <c r="AA8" s="107"/>
      <c r="AB8" s="107"/>
      <c r="AC8" s="111"/>
    </row>
    <row r="9" spans="1:29" ht="26.25" customHeight="1" thickBot="1" x14ac:dyDescent="0.3">
      <c r="A9" s="456" t="s">
        <v>68</v>
      </c>
      <c r="B9" s="457"/>
      <c r="C9" s="457"/>
      <c r="D9" s="457"/>
      <c r="E9" s="457"/>
      <c r="F9" s="457"/>
      <c r="G9" s="458" t="s">
        <v>92</v>
      </c>
      <c r="H9" s="459"/>
      <c r="I9" s="459"/>
      <c r="J9" s="459"/>
      <c r="K9" s="459"/>
      <c r="L9" s="459"/>
      <c r="M9" s="459"/>
      <c r="N9" s="460"/>
      <c r="O9" s="458" t="s">
        <v>185</v>
      </c>
      <c r="P9" s="459"/>
      <c r="Q9" s="459"/>
      <c r="R9" s="459"/>
      <c r="S9" s="459"/>
      <c r="T9" s="459"/>
      <c r="U9" s="461" t="s">
        <v>214</v>
      </c>
      <c r="V9" s="462"/>
      <c r="W9" s="462"/>
      <c r="X9" s="462"/>
      <c r="Y9" s="462"/>
      <c r="Z9" s="462"/>
      <c r="AA9" s="488"/>
      <c r="AB9" s="458" t="s">
        <v>221</v>
      </c>
      <c r="AC9" s="489"/>
    </row>
    <row r="10" spans="1:29" ht="72" customHeight="1" thickBot="1" x14ac:dyDescent="0.3">
      <c r="A10" s="112" t="s">
        <v>573</v>
      </c>
      <c r="B10" s="113" t="s">
        <v>574</v>
      </c>
      <c r="C10" s="113" t="s">
        <v>575</v>
      </c>
      <c r="D10" s="113" t="s">
        <v>576</v>
      </c>
      <c r="E10" s="113" t="s">
        <v>577</v>
      </c>
      <c r="F10" s="113" t="s">
        <v>578</v>
      </c>
      <c r="G10" s="114" t="s">
        <v>579</v>
      </c>
      <c r="H10" s="114" t="s">
        <v>580</v>
      </c>
      <c r="I10" s="114" t="s">
        <v>581</v>
      </c>
      <c r="J10" s="114" t="s">
        <v>582</v>
      </c>
      <c r="K10" s="114" t="s">
        <v>583</v>
      </c>
      <c r="L10" s="114" t="s">
        <v>584</v>
      </c>
      <c r="M10" s="114" t="s">
        <v>585</v>
      </c>
      <c r="N10" s="115" t="s">
        <v>586</v>
      </c>
      <c r="O10" s="116" t="s">
        <v>587</v>
      </c>
      <c r="P10" s="116" t="s">
        <v>588</v>
      </c>
      <c r="Q10" s="116" t="s">
        <v>589</v>
      </c>
      <c r="R10" s="116" t="s">
        <v>590</v>
      </c>
      <c r="S10" s="116" t="s">
        <v>591</v>
      </c>
      <c r="T10" s="116" t="s">
        <v>592</v>
      </c>
      <c r="U10" s="114" t="s">
        <v>593</v>
      </c>
      <c r="V10" s="464" t="s">
        <v>594</v>
      </c>
      <c r="W10" s="465"/>
      <c r="X10" s="466"/>
      <c r="Y10" s="114" t="s">
        <v>595</v>
      </c>
      <c r="Z10" s="114" t="s">
        <v>596</v>
      </c>
      <c r="AA10" s="115" t="s">
        <v>597</v>
      </c>
      <c r="AB10" s="490" t="s">
        <v>600</v>
      </c>
      <c r="AC10" s="491"/>
    </row>
    <row r="11" spans="1:29" ht="18" customHeight="1" x14ac:dyDescent="0.25">
      <c r="A11" s="118">
        <f>'[1]Matriz de riesgos'!A11</f>
        <v>1</v>
      </c>
      <c r="B11" s="122">
        <f>'[1]Matriz de riesgos'!B11</f>
        <v>0</v>
      </c>
      <c r="C11" s="120">
        <f>'[1]Matriz de riesgos'!C11</f>
        <v>0</v>
      </c>
      <c r="D11" s="121">
        <f>'[1]Matriz de riesgos'!D11</f>
        <v>0</v>
      </c>
      <c r="E11" s="120">
        <f>'[1]Matriz de riesgos'!E11</f>
        <v>0</v>
      </c>
      <c r="F11" s="122">
        <f>'[1]Matriz de riesgos'!F11</f>
        <v>0</v>
      </c>
      <c r="G11" s="123"/>
      <c r="H11" s="124"/>
      <c r="I11" s="122"/>
      <c r="J11" s="122"/>
      <c r="K11" s="125" t="e">
        <f>MIN(LEFT(H11,2),LEFT(I11,2),LEFT(J11,2))</f>
        <v>#VALUE!</v>
      </c>
      <c r="L11" s="125" t="e">
        <f>MAX(LEFT(H11,2),LEFT(I11,2),LEFT(J11,2))</f>
        <v>#VALUE!</v>
      </c>
      <c r="M11" s="126" t="e">
        <f t="shared" ref="M11:M60" si="0">LEFT(G11,2)*(IF(K11&gt;=0,L11,MIN(K11:L11)))</f>
        <v>#VALUE!</v>
      </c>
      <c r="N11" s="129" t="e">
        <f>IF(AND(G11="4 - Alto",M11=-4),"MODERADO",VLOOKUP(M11,[1]Parámetros!$B$20:$C$70,2,FALSE))</f>
        <v>#VALUE!</v>
      </c>
      <c r="O11" s="123">
        <f>'[1]Matriz de riesgos'!O11</f>
        <v>0</v>
      </c>
      <c r="P11" s="123">
        <f>'[1]Matriz de riesgos'!P11</f>
        <v>0</v>
      </c>
      <c r="Q11" s="197">
        <f>'[1]Matriz de riesgos'!Q11</f>
        <v>0</v>
      </c>
      <c r="R11" s="122">
        <f>'[1]Matriz de riesgos'!R11</f>
        <v>0</v>
      </c>
      <c r="S11" s="123">
        <f>'[1]Matriz de riesgos'!S11</f>
        <v>0</v>
      </c>
      <c r="T11" s="122">
        <f>O11</f>
        <v>0</v>
      </c>
      <c r="U11" s="119">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24"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24"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24" t="e">
        <f>IF(W11&gt;0,W11*1,V11*1)</f>
        <v>#VALUE!</v>
      </c>
      <c r="Y11" s="119" t="e">
        <f>IF(X11=-1,"-1 Muy bajo",IF(X11=-2,"-2 Bajo",IF(X11=-3,"-3 Medio",IF(X11=-4,"-4 Muy alto",IF(X11=-5,"-5 Muy alto",IF(X11=1,"1 Muy bajo",IF(X11=2,"2 Bajo",IF(X11=3,"3 Medio",IF(X11=4,"4 Muy alto",IF(X11=5,"5 Muy alto",0))))))))))</f>
        <v>#VALUE!</v>
      </c>
      <c r="Z11" s="129" t="e">
        <f t="shared" ref="Z11:Z60" si="1">LEFT(U11,2)*(LEFT(Y11,2))</f>
        <v>#VALUE!</v>
      </c>
      <c r="AA11" s="198" t="e">
        <f>IF(AND(U11="4 - Alto",Z11=-4),"MODERADO",VLOOKUP(Z11,[1]Parámetros!$B$20:$C$70,2,FALSE))</f>
        <v>#VALUE!</v>
      </c>
      <c r="AB11" s="492"/>
      <c r="AC11" s="493"/>
    </row>
    <row r="12" spans="1:29" x14ac:dyDescent="0.25">
      <c r="A12" s="131">
        <f>'[1]Matriz de riesgos'!A12</f>
        <v>2</v>
      </c>
      <c r="B12" s="139">
        <f>'[1]Matriz de riesgos'!B12</f>
        <v>0</v>
      </c>
      <c r="C12" s="199">
        <f>'[1]Matriz de riesgos'!C12</f>
        <v>0</v>
      </c>
      <c r="D12" s="134">
        <f>'[1]Matriz de riesgos'!D12</f>
        <v>0</v>
      </c>
      <c r="E12" s="135">
        <f>'[1]Matriz de riesgos'!E12</f>
        <v>0</v>
      </c>
      <c r="F12" s="136">
        <f>'[1]Matriz de riesgos'!F12</f>
        <v>0</v>
      </c>
      <c r="G12" s="137"/>
      <c r="H12" s="138"/>
      <c r="I12" s="139"/>
      <c r="J12" s="139"/>
      <c r="K12" s="140" t="e">
        <f>MIN(LEFT(H12,2),LEFT(I12,2),LEFT(J12,2))</f>
        <v>#VALUE!</v>
      </c>
      <c r="L12" s="140" t="e">
        <f>MAX(LEFT(H12,2),LEFT(I12,2),LEFT(J12,2))</f>
        <v>#VALUE!</v>
      </c>
      <c r="M12" s="141" t="e">
        <f t="shared" si="0"/>
        <v>#VALUE!</v>
      </c>
      <c r="N12" s="145" t="e">
        <f>IF(AND(G12="4 - Alto",M12=-4),"MODERADO",VLOOKUP(M12,[1]Parámetros!$B$20:$C$70,2,FALSE))</f>
        <v>#VALUE!</v>
      </c>
      <c r="O12" s="137">
        <f>'[1]Matriz de riesgos'!O12</f>
        <v>0</v>
      </c>
      <c r="P12" s="137">
        <f>'[1]Matriz de riesgos'!P12</f>
        <v>0</v>
      </c>
      <c r="Q12" s="142">
        <f>'[1]Matriz de riesgos'!Q12</f>
        <v>0</v>
      </c>
      <c r="R12" s="138">
        <f>'[1]Matriz de riesgos'!R12</f>
        <v>0</v>
      </c>
      <c r="S12" s="137">
        <f>'[1]Matriz de riesgos'!S12</f>
        <v>0</v>
      </c>
      <c r="T12" s="138">
        <f>O12</f>
        <v>0</v>
      </c>
      <c r="U12" s="137">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38"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38"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38" t="e">
        <f t="shared" ref="X12:X60" si="5">IF(W12&gt;0,W12*1,V12*1)</f>
        <v>#VALUE!</v>
      </c>
      <c r="Y12" s="137" t="e">
        <f t="shared" ref="Y12:Y60" si="6">IF(X12=-1,"-1 Muy bajo",IF(X12=-2,"-2 Bajo",IF(X12=-3,"-3 Medio",IF(X12=-4,"-4 Muy alto",IF(X12=-5,"-5 Muy alto",IF(X12=1,"1 Muy bajo",IF(X12=2,"2 Bajo",IF(X12=3,"3 Medio",IF(X12=4,"4 Muy alto",IF(X12=5,"5 Muy alto",0))))))))))</f>
        <v>#VALUE!</v>
      </c>
      <c r="Z12" s="145" t="e">
        <f t="shared" si="1"/>
        <v>#VALUE!</v>
      </c>
      <c r="AA12" s="200" t="e">
        <f>IF(AND(U12="4 - Alto",Z12=-4),"MODERADO",VLOOKUP(Z12,[1]Parámetros!$B$20:$C$70,2,FALSE))</f>
        <v>#VALUE!</v>
      </c>
      <c r="AB12" s="484"/>
      <c r="AC12" s="485"/>
    </row>
    <row r="13" spans="1:29" x14ac:dyDescent="0.25">
      <c r="A13" s="147">
        <f>'[1]Matriz de riesgos'!A13</f>
        <v>3</v>
      </c>
      <c r="B13" s="152">
        <f>'[1]Matriz de riesgos'!B13</f>
        <v>0</v>
      </c>
      <c r="C13" s="149">
        <f>'[1]Matriz de riesgos'!C13</f>
        <v>0</v>
      </c>
      <c r="D13" s="149">
        <f>'[1]Matriz de riesgos'!D13</f>
        <v>0</v>
      </c>
      <c r="E13" s="149">
        <f>'[1]Matriz de riesgos'!E13</f>
        <v>0</v>
      </c>
      <c r="F13" s="152">
        <f>'[1]Matriz de riesgos'!F13</f>
        <v>0</v>
      </c>
      <c r="G13" s="151"/>
      <c r="H13" s="150"/>
      <c r="I13" s="152"/>
      <c r="J13" s="152"/>
      <c r="K13" s="153" t="e">
        <f>MIN(LEFT(H13,2),LEFT(I13,2),LEFT(J13,2))</f>
        <v>#VALUE!</v>
      </c>
      <c r="L13" s="153" t="e">
        <f>MAX(LEFT(H13,2),LEFT(I13,2),LEFT(J13,2))</f>
        <v>#VALUE!</v>
      </c>
      <c r="M13" s="154" t="e">
        <f t="shared" si="0"/>
        <v>#VALUE!</v>
      </c>
      <c r="N13" s="155" t="e">
        <f>IF(AND(G13="4 - Alto",M13=-4),"MODERADO",VLOOKUP(M13,[1]Parámetros!$B$20:$C$70,2,FALSE))</f>
        <v>#VALUE!</v>
      </c>
      <c r="O13" s="151">
        <f>'[1]Matriz de riesgos'!O13</f>
        <v>0</v>
      </c>
      <c r="P13" s="151">
        <f>'[1]Matriz de riesgos'!P13</f>
        <v>0</v>
      </c>
      <c r="Q13" s="156">
        <f>'[1]Matriz de riesgos'!Q13</f>
        <v>0</v>
      </c>
      <c r="R13" s="150">
        <f>'[1]Matriz de riesgos'!R13</f>
        <v>0</v>
      </c>
      <c r="S13" s="151">
        <f>'[1]Matriz de riesgos'!S13</f>
        <v>0</v>
      </c>
      <c r="T13" s="152">
        <f t="shared" ref="T13:T60" si="7">O13</f>
        <v>0</v>
      </c>
      <c r="U13" s="151">
        <f t="shared" si="2"/>
        <v>0</v>
      </c>
      <c r="V13" s="150" t="e">
        <f t="shared" si="3"/>
        <v>#VALUE!</v>
      </c>
      <c r="W13" s="150" t="e">
        <f t="shared" si="4"/>
        <v>#VALUE!</v>
      </c>
      <c r="X13" s="150" t="e">
        <f t="shared" si="5"/>
        <v>#VALUE!</v>
      </c>
      <c r="Y13" s="151" t="e">
        <f t="shared" si="6"/>
        <v>#VALUE!</v>
      </c>
      <c r="Z13" s="155" t="e">
        <f t="shared" si="1"/>
        <v>#VALUE!</v>
      </c>
      <c r="AA13" s="201" t="e">
        <f>IF(AND(U13="4 - Alto",Z13=-4),"MODERADO",VLOOKUP(Z13,[1]Parámetros!$B$20:$C$70,2,FALSE))</f>
        <v>#VALUE!</v>
      </c>
      <c r="AB13" s="482"/>
      <c r="AC13" s="483"/>
    </row>
    <row r="14" spans="1:29" x14ac:dyDescent="0.25">
      <c r="A14" s="131">
        <f>'[1]Matriz de riesgos'!A14</f>
        <v>4</v>
      </c>
      <c r="B14" s="139">
        <f>'[1]Matriz de riesgos'!B14</f>
        <v>0</v>
      </c>
      <c r="C14" s="199">
        <f>'[1]Matriz de riesgos'!C14</f>
        <v>0</v>
      </c>
      <c r="D14" s="134">
        <f>'[1]Matriz de riesgos'!D14</f>
        <v>0</v>
      </c>
      <c r="E14" s="135">
        <f>'[1]Matriz de riesgos'!E14</f>
        <v>0</v>
      </c>
      <c r="F14" s="136">
        <f>'[1]Matriz de riesgos'!F14</f>
        <v>0</v>
      </c>
      <c r="G14" s="138"/>
      <c r="H14" s="138"/>
      <c r="I14" s="139"/>
      <c r="J14" s="139"/>
      <c r="K14" s="140" t="e">
        <f t="shared" ref="K14:K60" si="8">MIN(LEFT(H14,2),LEFT(I14,2),LEFT(J14,2))</f>
        <v>#VALUE!</v>
      </c>
      <c r="L14" s="140" t="e">
        <f t="shared" ref="L14:L60" si="9">MAX(LEFT(H14,2),LEFT(I14,2),LEFT(J14,2))</f>
        <v>#VALUE!</v>
      </c>
      <c r="M14" s="141" t="e">
        <f t="shared" si="0"/>
        <v>#VALUE!</v>
      </c>
      <c r="N14" s="145" t="e">
        <f>IF(AND(G14="4 - Alto",M14=-4),"MODERADO",VLOOKUP(M14,[1]Parámetros!$B$20:$C$70,2,FALSE))</f>
        <v>#VALUE!</v>
      </c>
      <c r="O14" s="137">
        <f>'[1]Matriz de riesgos'!O14</f>
        <v>0</v>
      </c>
      <c r="P14" s="137">
        <f>'[1]Matriz de riesgos'!P14</f>
        <v>0</v>
      </c>
      <c r="Q14" s="142">
        <f>'[1]Matriz de riesgos'!Q14</f>
        <v>0</v>
      </c>
      <c r="R14" s="138">
        <f>'[1]Matriz de riesgos'!R14</f>
        <v>0</v>
      </c>
      <c r="S14" s="137">
        <f>'[1]Matriz de riesgos'!S14</f>
        <v>0</v>
      </c>
      <c r="T14" s="138">
        <f t="shared" si="7"/>
        <v>0</v>
      </c>
      <c r="U14" s="137">
        <f t="shared" si="2"/>
        <v>0</v>
      </c>
      <c r="V14" s="138" t="e">
        <f t="shared" si="3"/>
        <v>#VALUE!</v>
      </c>
      <c r="W14" s="138" t="e">
        <f t="shared" si="4"/>
        <v>#VALUE!</v>
      </c>
      <c r="X14" s="138" t="e">
        <f t="shared" si="5"/>
        <v>#VALUE!</v>
      </c>
      <c r="Y14" s="137" t="e">
        <f t="shared" si="6"/>
        <v>#VALUE!</v>
      </c>
      <c r="Z14" s="145" t="e">
        <f t="shared" si="1"/>
        <v>#VALUE!</v>
      </c>
      <c r="AA14" s="200" t="e">
        <f>IF(AND(U14="4 - Alto",Z14=-4),"MODERADO",VLOOKUP(Z14,[1]Parámetros!$B$20:$C$70,2,FALSE))</f>
        <v>#VALUE!</v>
      </c>
      <c r="AB14" s="484"/>
      <c r="AC14" s="485"/>
    </row>
    <row r="15" spans="1:29" x14ac:dyDescent="0.25">
      <c r="A15" s="147">
        <f>'[1]Matriz de riesgos'!A15</f>
        <v>5</v>
      </c>
      <c r="B15" s="152">
        <f>'[1]Matriz de riesgos'!B15</f>
        <v>0</v>
      </c>
      <c r="C15" s="149">
        <f>'[1]Matriz de riesgos'!C15</f>
        <v>0</v>
      </c>
      <c r="D15" s="149">
        <f>'[1]Matriz de riesgos'!D15</f>
        <v>0</v>
      </c>
      <c r="E15" s="149">
        <f>'[1]Matriz de riesgos'!E15</f>
        <v>0</v>
      </c>
      <c r="F15" s="152">
        <f>'[1]Matriz de riesgos'!F15</f>
        <v>0</v>
      </c>
      <c r="G15" s="151"/>
      <c r="H15" s="150"/>
      <c r="I15" s="152"/>
      <c r="J15" s="152"/>
      <c r="K15" s="153" t="e">
        <f t="shared" si="8"/>
        <v>#VALUE!</v>
      </c>
      <c r="L15" s="153" t="e">
        <f t="shared" si="9"/>
        <v>#VALUE!</v>
      </c>
      <c r="M15" s="154" t="e">
        <f t="shared" si="0"/>
        <v>#VALUE!</v>
      </c>
      <c r="N15" s="155" t="e">
        <f>IF(AND(G15="4 - Alto",M15=-4),"MODERADO",VLOOKUP(M15,[1]Parámetros!$B$20:$C$70,2,FALSE))</f>
        <v>#VALUE!</v>
      </c>
      <c r="O15" s="151">
        <f>'[1]Matriz de riesgos'!O15</f>
        <v>0</v>
      </c>
      <c r="P15" s="151">
        <f>'[1]Matriz de riesgos'!P15</f>
        <v>0</v>
      </c>
      <c r="Q15" s="156">
        <f>'[1]Matriz de riesgos'!Q15</f>
        <v>0</v>
      </c>
      <c r="R15" s="150">
        <f>'[1]Matriz de riesgos'!R15</f>
        <v>0</v>
      </c>
      <c r="S15" s="151">
        <f>'[1]Matriz de riesgos'!S15</f>
        <v>0</v>
      </c>
      <c r="T15" s="152">
        <f t="shared" si="7"/>
        <v>0</v>
      </c>
      <c r="U15" s="151">
        <f t="shared" si="2"/>
        <v>0</v>
      </c>
      <c r="V15" s="150" t="e">
        <f t="shared" si="3"/>
        <v>#VALUE!</v>
      </c>
      <c r="W15" s="150" t="e">
        <f t="shared" si="4"/>
        <v>#VALUE!</v>
      </c>
      <c r="X15" s="150" t="e">
        <f t="shared" si="5"/>
        <v>#VALUE!</v>
      </c>
      <c r="Y15" s="151" t="e">
        <f t="shared" si="6"/>
        <v>#VALUE!</v>
      </c>
      <c r="Z15" s="155" t="e">
        <f t="shared" si="1"/>
        <v>#VALUE!</v>
      </c>
      <c r="AA15" s="201" t="e">
        <f>IF(AND(U15="4 - Alto",Z15=-4),"MODERADO",VLOOKUP(Z15,[1]Parámetros!$B$20:$C$70,2,FALSE))</f>
        <v>#VALUE!</v>
      </c>
      <c r="AB15" s="482"/>
      <c r="AC15" s="483"/>
    </row>
    <row r="16" spans="1:29" x14ac:dyDescent="0.25">
      <c r="A16" s="131">
        <f>'[1]Matriz de riesgos'!A16</f>
        <v>6</v>
      </c>
      <c r="B16" s="139">
        <f>'[1]Matriz de riesgos'!B16</f>
        <v>0</v>
      </c>
      <c r="C16" s="199">
        <f>'[1]Matriz de riesgos'!C16</f>
        <v>0</v>
      </c>
      <c r="D16" s="134">
        <f>'[1]Matriz de riesgos'!D16</f>
        <v>0</v>
      </c>
      <c r="E16" s="135">
        <f>'[1]Matriz de riesgos'!E16</f>
        <v>0</v>
      </c>
      <c r="F16" s="136">
        <f>'[1]Matriz de riesgos'!F16</f>
        <v>0</v>
      </c>
      <c r="G16" s="137"/>
      <c r="H16" s="138"/>
      <c r="I16" s="139"/>
      <c r="J16" s="139"/>
      <c r="K16" s="140" t="e">
        <f t="shared" si="8"/>
        <v>#VALUE!</v>
      </c>
      <c r="L16" s="140" t="e">
        <f t="shared" si="9"/>
        <v>#VALUE!</v>
      </c>
      <c r="M16" s="141" t="e">
        <f t="shared" si="0"/>
        <v>#VALUE!</v>
      </c>
      <c r="N16" s="145" t="e">
        <f>IF(AND(G16="4 - Alto",M16=-4),"MODERADO",VLOOKUP(M16,[1]Parámetros!$B$20:$C$70,2,FALSE))</f>
        <v>#VALUE!</v>
      </c>
      <c r="O16" s="137">
        <f>'[1]Matriz de riesgos'!O16</f>
        <v>0</v>
      </c>
      <c r="P16" s="137">
        <f>'[1]Matriz de riesgos'!P16</f>
        <v>0</v>
      </c>
      <c r="Q16" s="142">
        <f>'[1]Matriz de riesgos'!Q16</f>
        <v>0</v>
      </c>
      <c r="R16" s="138">
        <f>'[1]Matriz de riesgos'!R16</f>
        <v>0</v>
      </c>
      <c r="S16" s="137">
        <f>'[1]Matriz de riesgos'!S16</f>
        <v>0</v>
      </c>
      <c r="T16" s="138">
        <f t="shared" si="7"/>
        <v>0</v>
      </c>
      <c r="U16" s="137">
        <f t="shared" si="2"/>
        <v>0</v>
      </c>
      <c r="V16" s="138" t="e">
        <f t="shared" si="3"/>
        <v>#VALUE!</v>
      </c>
      <c r="W16" s="138" t="e">
        <f t="shared" si="4"/>
        <v>#VALUE!</v>
      </c>
      <c r="X16" s="138" t="e">
        <f t="shared" si="5"/>
        <v>#VALUE!</v>
      </c>
      <c r="Y16" s="137" t="e">
        <f t="shared" si="6"/>
        <v>#VALUE!</v>
      </c>
      <c r="Z16" s="145" t="e">
        <f t="shared" si="1"/>
        <v>#VALUE!</v>
      </c>
      <c r="AA16" s="200" t="e">
        <f>IF(AND(U16="4 - Alto",Z16=-4),"MODERADO",VLOOKUP(Z16,[1]Parámetros!$B$20:$C$70,2,FALSE))</f>
        <v>#VALUE!</v>
      </c>
      <c r="AB16" s="484"/>
      <c r="AC16" s="485"/>
    </row>
    <row r="17" spans="1:29" x14ac:dyDescent="0.25">
      <c r="A17" s="147">
        <f>'[1]Matriz de riesgos'!A17</f>
        <v>7</v>
      </c>
      <c r="B17" s="152">
        <f>'[1]Matriz de riesgos'!B17</f>
        <v>0</v>
      </c>
      <c r="C17" s="149">
        <f>'[1]Matriz de riesgos'!C17</f>
        <v>0</v>
      </c>
      <c r="D17" s="149">
        <f>'[1]Matriz de riesgos'!D17</f>
        <v>0</v>
      </c>
      <c r="E17" s="149">
        <f>'[1]Matriz de riesgos'!E17</f>
        <v>0</v>
      </c>
      <c r="F17" s="152">
        <f>'[1]Matriz de riesgos'!F17</f>
        <v>0</v>
      </c>
      <c r="G17" s="151"/>
      <c r="H17" s="150"/>
      <c r="I17" s="152"/>
      <c r="J17" s="152"/>
      <c r="K17" s="153" t="e">
        <f t="shared" si="8"/>
        <v>#VALUE!</v>
      </c>
      <c r="L17" s="153" t="e">
        <f t="shared" si="9"/>
        <v>#VALUE!</v>
      </c>
      <c r="M17" s="154" t="e">
        <f t="shared" si="0"/>
        <v>#VALUE!</v>
      </c>
      <c r="N17" s="155" t="e">
        <f>IF(AND(G17="4 - Alto",M17=-4),"MODERADO",VLOOKUP(M17,[1]Parámetros!$B$20:$C$70,2,FALSE))</f>
        <v>#VALUE!</v>
      </c>
      <c r="O17" s="151">
        <f>'[1]Matriz de riesgos'!O17</f>
        <v>0</v>
      </c>
      <c r="P17" s="151">
        <f>'[1]Matriz de riesgos'!P17</f>
        <v>0</v>
      </c>
      <c r="Q17" s="156">
        <f>'[1]Matriz de riesgos'!Q17</f>
        <v>0</v>
      </c>
      <c r="R17" s="150">
        <f>'[1]Matriz de riesgos'!R17</f>
        <v>0</v>
      </c>
      <c r="S17" s="151">
        <f>'[1]Matriz de riesgos'!S17</f>
        <v>0</v>
      </c>
      <c r="T17" s="152">
        <f t="shared" si="7"/>
        <v>0</v>
      </c>
      <c r="U17" s="151">
        <f t="shared" si="2"/>
        <v>0</v>
      </c>
      <c r="V17" s="150" t="e">
        <f t="shared" si="3"/>
        <v>#VALUE!</v>
      </c>
      <c r="W17" s="150" t="e">
        <f t="shared" si="4"/>
        <v>#VALUE!</v>
      </c>
      <c r="X17" s="150" t="e">
        <f t="shared" si="5"/>
        <v>#VALUE!</v>
      </c>
      <c r="Y17" s="151" t="e">
        <f t="shared" si="6"/>
        <v>#VALUE!</v>
      </c>
      <c r="Z17" s="155" t="e">
        <f t="shared" si="1"/>
        <v>#VALUE!</v>
      </c>
      <c r="AA17" s="201" t="e">
        <f>IF(AND(U17="4 - Alto",Z17=-4),"MODERADO",VLOOKUP(Z17,[1]Parámetros!$B$20:$C$70,2,FALSE))</f>
        <v>#VALUE!</v>
      </c>
      <c r="AB17" s="482"/>
      <c r="AC17" s="483"/>
    </row>
    <row r="18" spans="1:29" x14ac:dyDescent="0.25">
      <c r="A18" s="131">
        <f>'[1]Matriz de riesgos'!A18</f>
        <v>8</v>
      </c>
      <c r="B18" s="139">
        <f>'[1]Matriz de riesgos'!B18</f>
        <v>0</v>
      </c>
      <c r="C18" s="199">
        <f>'[1]Matriz de riesgos'!C18</f>
        <v>0</v>
      </c>
      <c r="D18" s="134">
        <f>'[1]Matriz de riesgos'!D18</f>
        <v>0</v>
      </c>
      <c r="E18" s="135">
        <f>'[1]Matriz de riesgos'!E18</f>
        <v>0</v>
      </c>
      <c r="F18" s="136">
        <f>'[1]Matriz de riesgos'!F18</f>
        <v>0</v>
      </c>
      <c r="G18" s="137"/>
      <c r="H18" s="138"/>
      <c r="I18" s="139"/>
      <c r="J18" s="139"/>
      <c r="K18" s="140" t="e">
        <f t="shared" si="8"/>
        <v>#VALUE!</v>
      </c>
      <c r="L18" s="140" t="e">
        <f t="shared" si="9"/>
        <v>#VALUE!</v>
      </c>
      <c r="M18" s="141" t="e">
        <f t="shared" si="0"/>
        <v>#VALUE!</v>
      </c>
      <c r="N18" s="145" t="e">
        <f>IF(AND(G18="4 - Alto",M18=-4),"MODERADO",VLOOKUP(M18,[1]Parámetros!$B$20:$C$70,2,FALSE))</f>
        <v>#VALUE!</v>
      </c>
      <c r="O18" s="137">
        <f>'[1]Matriz de riesgos'!O18</f>
        <v>0</v>
      </c>
      <c r="P18" s="137">
        <f>'[1]Matriz de riesgos'!P18</f>
        <v>0</v>
      </c>
      <c r="Q18" s="142">
        <f>'[1]Matriz de riesgos'!Q18</f>
        <v>0</v>
      </c>
      <c r="R18" s="138">
        <f>'[1]Matriz de riesgos'!R18</f>
        <v>0</v>
      </c>
      <c r="S18" s="137">
        <f>'[1]Matriz de riesgos'!S18</f>
        <v>0</v>
      </c>
      <c r="T18" s="138">
        <f t="shared" si="7"/>
        <v>0</v>
      </c>
      <c r="U18" s="137">
        <f t="shared" si="2"/>
        <v>0</v>
      </c>
      <c r="V18" s="138" t="e">
        <f t="shared" si="3"/>
        <v>#VALUE!</v>
      </c>
      <c r="W18" s="138" t="e">
        <f t="shared" si="4"/>
        <v>#VALUE!</v>
      </c>
      <c r="X18" s="138" t="e">
        <f t="shared" si="5"/>
        <v>#VALUE!</v>
      </c>
      <c r="Y18" s="137" t="e">
        <f t="shared" si="6"/>
        <v>#VALUE!</v>
      </c>
      <c r="Z18" s="145" t="e">
        <f t="shared" si="1"/>
        <v>#VALUE!</v>
      </c>
      <c r="AA18" s="200" t="e">
        <f>IF(AND(U18="4 - Alto",Z18=-4),"MODERADO",VLOOKUP(Z18,[1]Parámetros!$B$20:$C$70,2,FALSE))</f>
        <v>#VALUE!</v>
      </c>
      <c r="AB18" s="484"/>
      <c r="AC18" s="485"/>
    </row>
    <row r="19" spans="1:29" x14ac:dyDescent="0.25">
      <c r="A19" s="147">
        <f>'[1]Matriz de riesgos'!A19</f>
        <v>9</v>
      </c>
      <c r="B19" s="152">
        <f>'[1]Matriz de riesgos'!B19</f>
        <v>0</v>
      </c>
      <c r="C19" s="149">
        <f>'[1]Matriz de riesgos'!C19</f>
        <v>0</v>
      </c>
      <c r="D19" s="149">
        <f>'[1]Matriz de riesgos'!D19</f>
        <v>0</v>
      </c>
      <c r="E19" s="149">
        <f>'[1]Matriz de riesgos'!E19</f>
        <v>0</v>
      </c>
      <c r="F19" s="152">
        <f>'[1]Matriz de riesgos'!F19</f>
        <v>0</v>
      </c>
      <c r="G19" s="151"/>
      <c r="H19" s="150"/>
      <c r="I19" s="152"/>
      <c r="J19" s="152"/>
      <c r="K19" s="153" t="e">
        <f t="shared" si="8"/>
        <v>#VALUE!</v>
      </c>
      <c r="L19" s="153" t="e">
        <f t="shared" si="9"/>
        <v>#VALUE!</v>
      </c>
      <c r="M19" s="154" t="e">
        <f t="shared" si="0"/>
        <v>#VALUE!</v>
      </c>
      <c r="N19" s="155" t="e">
        <f>IF(AND(G19="4 - Alto",M19=-4),"MODERADO",VLOOKUP(M19,[1]Parámetros!$B$20:$C$70,2,FALSE))</f>
        <v>#VALUE!</v>
      </c>
      <c r="O19" s="151">
        <f>'[1]Matriz de riesgos'!O19</f>
        <v>0</v>
      </c>
      <c r="P19" s="151">
        <f>'[1]Matriz de riesgos'!P19</f>
        <v>0</v>
      </c>
      <c r="Q19" s="156">
        <f>'[1]Matriz de riesgos'!Q19</f>
        <v>0</v>
      </c>
      <c r="R19" s="150">
        <f>'[1]Matriz de riesgos'!R19</f>
        <v>0</v>
      </c>
      <c r="S19" s="151">
        <f>'[1]Matriz de riesgos'!S19</f>
        <v>0</v>
      </c>
      <c r="T19" s="152">
        <f t="shared" si="7"/>
        <v>0</v>
      </c>
      <c r="U19" s="151">
        <f t="shared" si="2"/>
        <v>0</v>
      </c>
      <c r="V19" s="150" t="e">
        <f t="shared" si="3"/>
        <v>#VALUE!</v>
      </c>
      <c r="W19" s="150" t="e">
        <f t="shared" si="4"/>
        <v>#VALUE!</v>
      </c>
      <c r="X19" s="150" t="e">
        <f t="shared" si="5"/>
        <v>#VALUE!</v>
      </c>
      <c r="Y19" s="151" t="e">
        <f t="shared" si="6"/>
        <v>#VALUE!</v>
      </c>
      <c r="Z19" s="155" t="e">
        <f t="shared" si="1"/>
        <v>#VALUE!</v>
      </c>
      <c r="AA19" s="201" t="e">
        <f>IF(AND(U19="4 - Alto",Z19=-4),"MODERADO",VLOOKUP(Z19,[1]Parámetros!$B$20:$C$70,2,FALSE))</f>
        <v>#VALUE!</v>
      </c>
      <c r="AB19" s="482"/>
      <c r="AC19" s="483"/>
    </row>
    <row r="20" spans="1:29" x14ac:dyDescent="0.25">
      <c r="A20" s="131">
        <f>'[1]Matriz de riesgos'!A20</f>
        <v>10</v>
      </c>
      <c r="B20" s="139">
        <f>'[1]Matriz de riesgos'!B20</f>
        <v>0</v>
      </c>
      <c r="C20" s="199">
        <f>'[1]Matriz de riesgos'!C20</f>
        <v>0</v>
      </c>
      <c r="D20" s="134">
        <f>'[1]Matriz de riesgos'!D20</f>
        <v>0</v>
      </c>
      <c r="E20" s="135">
        <f>'[1]Matriz de riesgos'!E20</f>
        <v>0</v>
      </c>
      <c r="F20" s="136">
        <f>'[1]Matriz de riesgos'!F20</f>
        <v>0</v>
      </c>
      <c r="G20" s="137"/>
      <c r="H20" s="138"/>
      <c r="I20" s="139"/>
      <c r="J20" s="139"/>
      <c r="K20" s="140" t="e">
        <f t="shared" si="8"/>
        <v>#VALUE!</v>
      </c>
      <c r="L20" s="140" t="e">
        <f t="shared" si="9"/>
        <v>#VALUE!</v>
      </c>
      <c r="M20" s="141" t="e">
        <f t="shared" si="0"/>
        <v>#VALUE!</v>
      </c>
      <c r="N20" s="145" t="e">
        <f>IF(AND(G20="4 - Alto",M20=-4),"MODERADO",VLOOKUP(M20,[1]Parámetros!$B$20:$C$70,2,FALSE))</f>
        <v>#VALUE!</v>
      </c>
      <c r="O20" s="137">
        <f>'[1]Matriz de riesgos'!O20</f>
        <v>0</v>
      </c>
      <c r="P20" s="137">
        <f>'[1]Matriz de riesgos'!P20</f>
        <v>0</v>
      </c>
      <c r="Q20" s="142">
        <f>'[1]Matriz de riesgos'!Q20</f>
        <v>0</v>
      </c>
      <c r="R20" s="138">
        <f>'[1]Matriz de riesgos'!R20</f>
        <v>0</v>
      </c>
      <c r="S20" s="137">
        <f>'[1]Matriz de riesgos'!S20</f>
        <v>0</v>
      </c>
      <c r="T20" s="138">
        <f t="shared" si="7"/>
        <v>0</v>
      </c>
      <c r="U20" s="137">
        <f t="shared" si="2"/>
        <v>0</v>
      </c>
      <c r="V20" s="138" t="e">
        <f t="shared" si="3"/>
        <v>#VALUE!</v>
      </c>
      <c r="W20" s="138" t="e">
        <f t="shared" si="4"/>
        <v>#VALUE!</v>
      </c>
      <c r="X20" s="138" t="e">
        <f t="shared" si="5"/>
        <v>#VALUE!</v>
      </c>
      <c r="Y20" s="137" t="e">
        <f t="shared" si="6"/>
        <v>#VALUE!</v>
      </c>
      <c r="Z20" s="145" t="e">
        <f t="shared" si="1"/>
        <v>#VALUE!</v>
      </c>
      <c r="AA20" s="200" t="e">
        <f>IF(AND(U20="4 - Alto",Z20=-4),"MODERADO",VLOOKUP(Z20,[1]Parámetros!$B$20:$C$70,2,FALSE))</f>
        <v>#VALUE!</v>
      </c>
      <c r="AB20" s="484"/>
      <c r="AC20" s="485"/>
    </row>
    <row r="21" spans="1:29" x14ac:dyDescent="0.25">
      <c r="A21" s="147">
        <f>'[1]Matriz de riesgos'!A21</f>
        <v>11</v>
      </c>
      <c r="B21" s="152">
        <f>'[1]Matriz de riesgos'!B21</f>
        <v>0</v>
      </c>
      <c r="C21" s="149">
        <f>'[1]Matriz de riesgos'!C21</f>
        <v>0</v>
      </c>
      <c r="D21" s="149">
        <f>'[1]Matriz de riesgos'!D21</f>
        <v>0</v>
      </c>
      <c r="E21" s="149">
        <f>'[1]Matriz de riesgos'!E21</f>
        <v>0</v>
      </c>
      <c r="F21" s="152">
        <f>'[1]Matriz de riesgos'!F21</f>
        <v>0</v>
      </c>
      <c r="G21" s="151"/>
      <c r="H21" s="150"/>
      <c r="I21" s="152"/>
      <c r="J21" s="152"/>
      <c r="K21" s="153" t="e">
        <f t="shared" si="8"/>
        <v>#VALUE!</v>
      </c>
      <c r="L21" s="153" t="e">
        <f t="shared" si="9"/>
        <v>#VALUE!</v>
      </c>
      <c r="M21" s="154" t="e">
        <f t="shared" si="0"/>
        <v>#VALUE!</v>
      </c>
      <c r="N21" s="155" t="e">
        <f>IF(AND(G21="4 - Alto",M21=-4),"MODERADO",VLOOKUP(M21,[1]Parámetros!$B$20:$C$70,2,FALSE))</f>
        <v>#VALUE!</v>
      </c>
      <c r="O21" s="151">
        <f>'[1]Matriz de riesgos'!O21</f>
        <v>0</v>
      </c>
      <c r="P21" s="151">
        <f>'[1]Matriz de riesgos'!P21</f>
        <v>0</v>
      </c>
      <c r="Q21" s="156">
        <f>'[1]Matriz de riesgos'!Q21</f>
        <v>0</v>
      </c>
      <c r="R21" s="150">
        <f>'[1]Matriz de riesgos'!R21</f>
        <v>0</v>
      </c>
      <c r="S21" s="151">
        <f>'[1]Matriz de riesgos'!S21</f>
        <v>0</v>
      </c>
      <c r="T21" s="152">
        <f t="shared" si="7"/>
        <v>0</v>
      </c>
      <c r="U21" s="151">
        <f t="shared" si="2"/>
        <v>0</v>
      </c>
      <c r="V21" s="150" t="e">
        <f t="shared" si="3"/>
        <v>#VALUE!</v>
      </c>
      <c r="W21" s="150" t="e">
        <f t="shared" si="4"/>
        <v>#VALUE!</v>
      </c>
      <c r="X21" s="150" t="e">
        <f t="shared" si="5"/>
        <v>#VALUE!</v>
      </c>
      <c r="Y21" s="151" t="e">
        <f t="shared" si="6"/>
        <v>#VALUE!</v>
      </c>
      <c r="Z21" s="155" t="e">
        <f t="shared" si="1"/>
        <v>#VALUE!</v>
      </c>
      <c r="AA21" s="201" t="e">
        <f>IF(AND(U21="4 - Alto",Z21=-4),"MODERADO",VLOOKUP(Z21,[1]Parámetros!$B$20:$C$70,2,FALSE))</f>
        <v>#VALUE!</v>
      </c>
      <c r="AB21" s="482"/>
      <c r="AC21" s="483"/>
    </row>
    <row r="22" spans="1:29" x14ac:dyDescent="0.25">
      <c r="A22" s="131">
        <f>'[1]Matriz de riesgos'!A22</f>
        <v>12</v>
      </c>
      <c r="B22" s="139">
        <f>'[1]Matriz de riesgos'!B22</f>
        <v>0</v>
      </c>
      <c r="C22" s="199">
        <f>'[1]Matriz de riesgos'!C22</f>
        <v>0</v>
      </c>
      <c r="D22" s="134">
        <f>'[1]Matriz de riesgos'!D22</f>
        <v>0</v>
      </c>
      <c r="E22" s="135">
        <f>'[1]Matriz de riesgos'!E22</f>
        <v>0</v>
      </c>
      <c r="F22" s="136">
        <f>'[1]Matriz de riesgos'!F22</f>
        <v>0</v>
      </c>
      <c r="G22" s="137"/>
      <c r="H22" s="138"/>
      <c r="I22" s="139"/>
      <c r="J22" s="139"/>
      <c r="K22" s="140" t="e">
        <f t="shared" si="8"/>
        <v>#VALUE!</v>
      </c>
      <c r="L22" s="140" t="e">
        <f t="shared" si="9"/>
        <v>#VALUE!</v>
      </c>
      <c r="M22" s="141" t="e">
        <f t="shared" si="0"/>
        <v>#VALUE!</v>
      </c>
      <c r="N22" s="145" t="e">
        <f>IF(AND(G22="4 - Alto",M22=-4),"MODERADO",VLOOKUP(M22,[1]Parámetros!$B$20:$C$70,2,FALSE))</f>
        <v>#VALUE!</v>
      </c>
      <c r="O22" s="137">
        <f>'[1]Matriz de riesgos'!O22</f>
        <v>0</v>
      </c>
      <c r="P22" s="137">
        <f>'[1]Matriz de riesgos'!P22</f>
        <v>0</v>
      </c>
      <c r="Q22" s="142">
        <f>'[1]Matriz de riesgos'!Q22</f>
        <v>0</v>
      </c>
      <c r="R22" s="138">
        <f>'[1]Matriz de riesgos'!R22</f>
        <v>0</v>
      </c>
      <c r="S22" s="137">
        <f>'[1]Matriz de riesgos'!S22</f>
        <v>0</v>
      </c>
      <c r="T22" s="138">
        <f>O22</f>
        <v>0</v>
      </c>
      <c r="U22" s="137">
        <f t="shared" si="2"/>
        <v>0</v>
      </c>
      <c r="V22" s="138" t="e">
        <f t="shared" si="3"/>
        <v>#VALUE!</v>
      </c>
      <c r="W22" s="138" t="e">
        <f t="shared" si="4"/>
        <v>#VALUE!</v>
      </c>
      <c r="X22" s="138" t="e">
        <f t="shared" si="5"/>
        <v>#VALUE!</v>
      </c>
      <c r="Y22" s="137" t="e">
        <f t="shared" si="6"/>
        <v>#VALUE!</v>
      </c>
      <c r="Z22" s="145" t="e">
        <f t="shared" si="1"/>
        <v>#VALUE!</v>
      </c>
      <c r="AA22" s="200" t="e">
        <f>IF(AND(U22="4 - Alto",Z22=-4),"MODERADO",VLOOKUP(Z22,[1]Parámetros!$B$20:$C$70,2,FALSE))</f>
        <v>#VALUE!</v>
      </c>
      <c r="AB22" s="484"/>
      <c r="AC22" s="485"/>
    </row>
    <row r="23" spans="1:29" x14ac:dyDescent="0.25">
      <c r="A23" s="147">
        <f>'[1]Matriz de riesgos'!A23</f>
        <v>13</v>
      </c>
      <c r="B23" s="152">
        <f>'[1]Matriz de riesgos'!B23</f>
        <v>0</v>
      </c>
      <c r="C23" s="149">
        <f>'[1]Matriz de riesgos'!C23</f>
        <v>0</v>
      </c>
      <c r="D23" s="149">
        <f>'[1]Matriz de riesgos'!D23</f>
        <v>0</v>
      </c>
      <c r="E23" s="149">
        <f>'[1]Matriz de riesgos'!E23</f>
        <v>0</v>
      </c>
      <c r="F23" s="152">
        <f>'[1]Matriz de riesgos'!F23</f>
        <v>0</v>
      </c>
      <c r="G23" s="151"/>
      <c r="H23" s="150"/>
      <c r="I23" s="152"/>
      <c r="J23" s="152"/>
      <c r="K23" s="153" t="e">
        <f t="shared" si="8"/>
        <v>#VALUE!</v>
      </c>
      <c r="L23" s="153" t="e">
        <f t="shared" si="9"/>
        <v>#VALUE!</v>
      </c>
      <c r="M23" s="154" t="e">
        <f t="shared" si="0"/>
        <v>#VALUE!</v>
      </c>
      <c r="N23" s="155" t="e">
        <f>IF(AND(G23="4 - Alto",M23=-4),"MODERADO",VLOOKUP(M23,[1]Parámetros!$B$20:$C$70,2,FALSE))</f>
        <v>#VALUE!</v>
      </c>
      <c r="O23" s="151">
        <f>'[1]Matriz de riesgos'!O23</f>
        <v>0</v>
      </c>
      <c r="P23" s="151">
        <f>'[1]Matriz de riesgos'!P23</f>
        <v>0</v>
      </c>
      <c r="Q23" s="156">
        <f>'[1]Matriz de riesgos'!Q23</f>
        <v>0</v>
      </c>
      <c r="R23" s="150">
        <f>'[1]Matriz de riesgos'!R23</f>
        <v>0</v>
      </c>
      <c r="S23" s="151">
        <f>'[1]Matriz de riesgos'!S23</f>
        <v>0</v>
      </c>
      <c r="T23" s="152">
        <f t="shared" si="7"/>
        <v>0</v>
      </c>
      <c r="U23" s="151">
        <f t="shared" si="2"/>
        <v>0</v>
      </c>
      <c r="V23" s="150" t="e">
        <f t="shared" si="3"/>
        <v>#VALUE!</v>
      </c>
      <c r="W23" s="150" t="e">
        <f t="shared" si="4"/>
        <v>#VALUE!</v>
      </c>
      <c r="X23" s="150" t="e">
        <f t="shared" si="5"/>
        <v>#VALUE!</v>
      </c>
      <c r="Y23" s="151" t="e">
        <f t="shared" si="6"/>
        <v>#VALUE!</v>
      </c>
      <c r="Z23" s="155" t="e">
        <f t="shared" si="1"/>
        <v>#VALUE!</v>
      </c>
      <c r="AA23" s="201" t="e">
        <f>IF(AND(U23="4 - Alto",Z23=-4),"MODERADO",VLOOKUP(Z23,[1]Parámetros!$B$20:$C$70,2,FALSE))</f>
        <v>#VALUE!</v>
      </c>
      <c r="AB23" s="482"/>
      <c r="AC23" s="483"/>
    </row>
    <row r="24" spans="1:29" x14ac:dyDescent="0.25">
      <c r="A24" s="131">
        <f>'[1]Matriz de riesgos'!A24</f>
        <v>14</v>
      </c>
      <c r="B24" s="139">
        <f>'[1]Matriz de riesgos'!B24</f>
        <v>0</v>
      </c>
      <c r="C24" s="199">
        <f>'[1]Matriz de riesgos'!C24</f>
        <v>0</v>
      </c>
      <c r="D24" s="134">
        <f>'[1]Matriz de riesgos'!D24</f>
        <v>0</v>
      </c>
      <c r="E24" s="135">
        <f>'[1]Matriz de riesgos'!E24</f>
        <v>0</v>
      </c>
      <c r="F24" s="136">
        <f>'[1]Matriz de riesgos'!F24</f>
        <v>0</v>
      </c>
      <c r="G24" s="137"/>
      <c r="H24" s="138"/>
      <c r="I24" s="139"/>
      <c r="J24" s="139"/>
      <c r="K24" s="140" t="e">
        <f t="shared" si="8"/>
        <v>#VALUE!</v>
      </c>
      <c r="L24" s="140" t="e">
        <f t="shared" si="9"/>
        <v>#VALUE!</v>
      </c>
      <c r="M24" s="141" t="e">
        <f t="shared" si="0"/>
        <v>#VALUE!</v>
      </c>
      <c r="N24" s="145" t="e">
        <f>IF(AND(G24="4 - Alto",M24=-4),"MODERADO",VLOOKUP(M24,[1]Parámetros!$B$20:$C$70,2,FALSE))</f>
        <v>#VALUE!</v>
      </c>
      <c r="O24" s="137">
        <f>'[1]Matriz de riesgos'!O24</f>
        <v>0</v>
      </c>
      <c r="P24" s="137">
        <f>'[1]Matriz de riesgos'!P24</f>
        <v>0</v>
      </c>
      <c r="Q24" s="142">
        <f>'[1]Matriz de riesgos'!Q24</f>
        <v>0</v>
      </c>
      <c r="R24" s="138">
        <f>'[1]Matriz de riesgos'!R24</f>
        <v>0</v>
      </c>
      <c r="S24" s="137">
        <f>'[1]Matriz de riesgos'!S24</f>
        <v>0</v>
      </c>
      <c r="T24" s="138">
        <f t="shared" si="7"/>
        <v>0</v>
      </c>
      <c r="U24" s="137">
        <f t="shared" si="2"/>
        <v>0</v>
      </c>
      <c r="V24" s="138" t="e">
        <f t="shared" si="3"/>
        <v>#VALUE!</v>
      </c>
      <c r="W24" s="138" t="e">
        <f t="shared" si="4"/>
        <v>#VALUE!</v>
      </c>
      <c r="X24" s="138" t="e">
        <f t="shared" si="5"/>
        <v>#VALUE!</v>
      </c>
      <c r="Y24" s="137" t="e">
        <f t="shared" si="6"/>
        <v>#VALUE!</v>
      </c>
      <c r="Z24" s="145" t="e">
        <f t="shared" si="1"/>
        <v>#VALUE!</v>
      </c>
      <c r="AA24" s="200" t="e">
        <f>IF(AND(U24="4 - Alto",Z24=-4),"MODERADO",VLOOKUP(Z24,[1]Parámetros!$B$20:$C$70,2,FALSE))</f>
        <v>#VALUE!</v>
      </c>
      <c r="AB24" s="484"/>
      <c r="AC24" s="485"/>
    </row>
    <row r="25" spans="1:29" x14ac:dyDescent="0.25">
      <c r="A25" s="147">
        <f>'[1]Matriz de riesgos'!A25</f>
        <v>15</v>
      </c>
      <c r="B25" s="152">
        <f>'[1]Matriz de riesgos'!B25</f>
        <v>0</v>
      </c>
      <c r="C25" s="149">
        <f>'[1]Matriz de riesgos'!C25</f>
        <v>0</v>
      </c>
      <c r="D25" s="149">
        <f>'[1]Matriz de riesgos'!D25</f>
        <v>0</v>
      </c>
      <c r="E25" s="149">
        <f>'[1]Matriz de riesgos'!E25</f>
        <v>0</v>
      </c>
      <c r="F25" s="152">
        <f>'[1]Matriz de riesgos'!F25</f>
        <v>0</v>
      </c>
      <c r="G25" s="151"/>
      <c r="H25" s="150"/>
      <c r="I25" s="152"/>
      <c r="J25" s="152"/>
      <c r="K25" s="153" t="e">
        <f t="shared" si="8"/>
        <v>#VALUE!</v>
      </c>
      <c r="L25" s="153" t="e">
        <f t="shared" si="9"/>
        <v>#VALUE!</v>
      </c>
      <c r="M25" s="154" t="e">
        <f t="shared" si="0"/>
        <v>#VALUE!</v>
      </c>
      <c r="N25" s="155" t="e">
        <f>IF(AND(G25="4 - Alto",M25=-4),"MODERADO",VLOOKUP(M25,[1]Parámetros!$B$20:$C$70,2,FALSE))</f>
        <v>#VALUE!</v>
      </c>
      <c r="O25" s="151">
        <f>'[1]Matriz de riesgos'!O25</f>
        <v>0</v>
      </c>
      <c r="P25" s="151">
        <f>'[1]Matriz de riesgos'!P25</f>
        <v>0</v>
      </c>
      <c r="Q25" s="156">
        <f>'[1]Matriz de riesgos'!Q25</f>
        <v>0</v>
      </c>
      <c r="R25" s="150">
        <f>'[1]Matriz de riesgos'!R25</f>
        <v>0</v>
      </c>
      <c r="S25" s="151">
        <f>'[1]Matriz de riesgos'!S25</f>
        <v>0</v>
      </c>
      <c r="T25" s="152">
        <f t="shared" si="7"/>
        <v>0</v>
      </c>
      <c r="U25" s="151">
        <f t="shared" si="2"/>
        <v>0</v>
      </c>
      <c r="V25" s="150" t="e">
        <f t="shared" si="3"/>
        <v>#VALUE!</v>
      </c>
      <c r="W25" s="150" t="e">
        <f t="shared" si="4"/>
        <v>#VALUE!</v>
      </c>
      <c r="X25" s="150" t="e">
        <f t="shared" si="5"/>
        <v>#VALUE!</v>
      </c>
      <c r="Y25" s="151" t="e">
        <f t="shared" si="6"/>
        <v>#VALUE!</v>
      </c>
      <c r="Z25" s="155" t="e">
        <f t="shared" si="1"/>
        <v>#VALUE!</v>
      </c>
      <c r="AA25" s="201" t="e">
        <f>IF(AND(U25="4 - Alto",Z25=-4),"MODERADO",VLOOKUP(Z25,[1]Parámetros!$B$20:$C$70,2,FALSE))</f>
        <v>#VALUE!</v>
      </c>
      <c r="AB25" s="482"/>
      <c r="AC25" s="483"/>
    </row>
    <row r="26" spans="1:29" x14ac:dyDescent="0.25">
      <c r="A26" s="131">
        <f>'[1]Matriz de riesgos'!A26</f>
        <v>16</v>
      </c>
      <c r="B26" s="139">
        <f>'[1]Matriz de riesgos'!B26</f>
        <v>0</v>
      </c>
      <c r="C26" s="199">
        <f>'[1]Matriz de riesgos'!C26</f>
        <v>0</v>
      </c>
      <c r="D26" s="134">
        <f>'[1]Matriz de riesgos'!D26</f>
        <v>0</v>
      </c>
      <c r="E26" s="135">
        <f>'[1]Matriz de riesgos'!E26</f>
        <v>0</v>
      </c>
      <c r="F26" s="136">
        <f>'[1]Matriz de riesgos'!F26</f>
        <v>0</v>
      </c>
      <c r="G26" s="137"/>
      <c r="H26" s="138"/>
      <c r="I26" s="139"/>
      <c r="J26" s="139"/>
      <c r="K26" s="140" t="e">
        <f t="shared" si="8"/>
        <v>#VALUE!</v>
      </c>
      <c r="L26" s="140" t="e">
        <f t="shared" si="9"/>
        <v>#VALUE!</v>
      </c>
      <c r="M26" s="141" t="e">
        <f t="shared" si="0"/>
        <v>#VALUE!</v>
      </c>
      <c r="N26" s="145" t="e">
        <f>IF(AND(G26="4 - Alto",M26=-4),"MODERADO",VLOOKUP(M26,[1]Parámetros!$B$20:$C$70,2,FALSE))</f>
        <v>#VALUE!</v>
      </c>
      <c r="O26" s="137">
        <f>'[1]Matriz de riesgos'!O26</f>
        <v>0</v>
      </c>
      <c r="P26" s="137">
        <f>'[1]Matriz de riesgos'!P26</f>
        <v>0</v>
      </c>
      <c r="Q26" s="142">
        <f>'[1]Matriz de riesgos'!Q26</f>
        <v>0</v>
      </c>
      <c r="R26" s="138">
        <f>'[1]Matriz de riesgos'!R26</f>
        <v>0</v>
      </c>
      <c r="S26" s="137">
        <f>'[1]Matriz de riesgos'!S26</f>
        <v>0</v>
      </c>
      <c r="T26" s="138">
        <f t="shared" si="7"/>
        <v>0</v>
      </c>
      <c r="U26" s="137">
        <f t="shared" si="2"/>
        <v>0</v>
      </c>
      <c r="V26" s="138" t="e">
        <f t="shared" si="3"/>
        <v>#VALUE!</v>
      </c>
      <c r="W26" s="138" t="e">
        <f t="shared" si="4"/>
        <v>#VALUE!</v>
      </c>
      <c r="X26" s="138" t="e">
        <f t="shared" si="5"/>
        <v>#VALUE!</v>
      </c>
      <c r="Y26" s="137" t="e">
        <f t="shared" si="6"/>
        <v>#VALUE!</v>
      </c>
      <c r="Z26" s="145" t="e">
        <f t="shared" si="1"/>
        <v>#VALUE!</v>
      </c>
      <c r="AA26" s="200" t="e">
        <f>IF(AND(U26="4 - Alto",Z26=-4),"MODERADO",VLOOKUP(Z26,[1]Parámetros!$B$20:$C$70,2,FALSE))</f>
        <v>#VALUE!</v>
      </c>
      <c r="AB26" s="484"/>
      <c r="AC26" s="485"/>
    </row>
    <row r="27" spans="1:29" x14ac:dyDescent="0.25">
      <c r="A27" s="147">
        <f>'[1]Matriz de riesgos'!A27</f>
        <v>17</v>
      </c>
      <c r="B27" s="152">
        <f>'[1]Matriz de riesgos'!B27</f>
        <v>0</v>
      </c>
      <c r="C27" s="149">
        <f>'[1]Matriz de riesgos'!C27</f>
        <v>0</v>
      </c>
      <c r="D27" s="149">
        <f>'[1]Matriz de riesgos'!D27</f>
        <v>0</v>
      </c>
      <c r="E27" s="149">
        <f>'[1]Matriz de riesgos'!E27</f>
        <v>0</v>
      </c>
      <c r="F27" s="152">
        <f>'[1]Matriz de riesgos'!F27</f>
        <v>0</v>
      </c>
      <c r="G27" s="151"/>
      <c r="H27" s="150"/>
      <c r="I27" s="152"/>
      <c r="J27" s="152"/>
      <c r="K27" s="153" t="e">
        <f t="shared" si="8"/>
        <v>#VALUE!</v>
      </c>
      <c r="L27" s="153" t="e">
        <f t="shared" si="9"/>
        <v>#VALUE!</v>
      </c>
      <c r="M27" s="154" t="e">
        <f t="shared" si="0"/>
        <v>#VALUE!</v>
      </c>
      <c r="N27" s="155" t="e">
        <f>IF(AND(G27="4 - Alto",M27=-4),"MODERADO",VLOOKUP(M27,[1]Parámetros!$B$20:$C$70,2,FALSE))</f>
        <v>#VALUE!</v>
      </c>
      <c r="O27" s="151">
        <f>'[1]Matriz de riesgos'!O27</f>
        <v>0</v>
      </c>
      <c r="P27" s="151">
        <f>'[1]Matriz de riesgos'!P27</f>
        <v>0</v>
      </c>
      <c r="Q27" s="156">
        <f>'[1]Matriz de riesgos'!Q27</f>
        <v>0</v>
      </c>
      <c r="R27" s="150">
        <f>'[1]Matriz de riesgos'!R27</f>
        <v>0</v>
      </c>
      <c r="S27" s="151">
        <f>'[1]Matriz de riesgos'!S27</f>
        <v>0</v>
      </c>
      <c r="T27" s="152">
        <f t="shared" si="7"/>
        <v>0</v>
      </c>
      <c r="U27" s="151">
        <f t="shared" si="2"/>
        <v>0</v>
      </c>
      <c r="V27" s="150" t="e">
        <f t="shared" si="3"/>
        <v>#VALUE!</v>
      </c>
      <c r="W27" s="150" t="e">
        <f t="shared" si="4"/>
        <v>#VALUE!</v>
      </c>
      <c r="X27" s="150" t="e">
        <f t="shared" si="5"/>
        <v>#VALUE!</v>
      </c>
      <c r="Y27" s="151" t="e">
        <f t="shared" si="6"/>
        <v>#VALUE!</v>
      </c>
      <c r="Z27" s="155" t="e">
        <f t="shared" si="1"/>
        <v>#VALUE!</v>
      </c>
      <c r="AA27" s="201" t="e">
        <f>IF(AND(U27="4 - Alto",Z27=-4),"MODERADO",VLOOKUP(Z27,[1]Parámetros!$B$20:$C$70,2,FALSE))</f>
        <v>#VALUE!</v>
      </c>
      <c r="AB27" s="482"/>
      <c r="AC27" s="483"/>
    </row>
    <row r="28" spans="1:29" x14ac:dyDescent="0.25">
      <c r="A28" s="131">
        <f>'[1]Matriz de riesgos'!A28</f>
        <v>18</v>
      </c>
      <c r="B28" s="139">
        <f>'[1]Matriz de riesgos'!B28</f>
        <v>0</v>
      </c>
      <c r="C28" s="199">
        <f>'[1]Matriz de riesgos'!C28</f>
        <v>0</v>
      </c>
      <c r="D28" s="134">
        <f>'[1]Matriz de riesgos'!D28</f>
        <v>0</v>
      </c>
      <c r="E28" s="135">
        <f>'[1]Matriz de riesgos'!E28</f>
        <v>0</v>
      </c>
      <c r="F28" s="136">
        <f>'[1]Matriz de riesgos'!F28</f>
        <v>0</v>
      </c>
      <c r="G28" s="137"/>
      <c r="H28" s="138"/>
      <c r="I28" s="139"/>
      <c r="J28" s="139"/>
      <c r="K28" s="140" t="e">
        <f t="shared" si="8"/>
        <v>#VALUE!</v>
      </c>
      <c r="L28" s="140" t="e">
        <f t="shared" si="9"/>
        <v>#VALUE!</v>
      </c>
      <c r="M28" s="141" t="e">
        <f t="shared" si="0"/>
        <v>#VALUE!</v>
      </c>
      <c r="N28" s="145" t="e">
        <f>IF(AND(G28="4 - Alto",M28=-4),"MODERADO",VLOOKUP(M28,[1]Parámetros!$B$20:$C$70,2,FALSE))</f>
        <v>#VALUE!</v>
      </c>
      <c r="O28" s="137">
        <f>'[1]Matriz de riesgos'!O28</f>
        <v>0</v>
      </c>
      <c r="P28" s="137">
        <f>'[1]Matriz de riesgos'!P28</f>
        <v>0</v>
      </c>
      <c r="Q28" s="142">
        <f>'[1]Matriz de riesgos'!Q28</f>
        <v>0</v>
      </c>
      <c r="R28" s="138">
        <f>'[1]Matriz de riesgos'!R28</f>
        <v>0</v>
      </c>
      <c r="S28" s="137">
        <f>'[1]Matriz de riesgos'!S28</f>
        <v>0</v>
      </c>
      <c r="T28" s="138">
        <f t="shared" si="7"/>
        <v>0</v>
      </c>
      <c r="U28" s="137">
        <f t="shared" si="2"/>
        <v>0</v>
      </c>
      <c r="V28" s="138" t="e">
        <f t="shared" si="3"/>
        <v>#VALUE!</v>
      </c>
      <c r="W28" s="138" t="e">
        <f t="shared" si="4"/>
        <v>#VALUE!</v>
      </c>
      <c r="X28" s="138" t="e">
        <f t="shared" si="5"/>
        <v>#VALUE!</v>
      </c>
      <c r="Y28" s="137" t="e">
        <f t="shared" si="6"/>
        <v>#VALUE!</v>
      </c>
      <c r="Z28" s="145" t="e">
        <f t="shared" si="1"/>
        <v>#VALUE!</v>
      </c>
      <c r="AA28" s="200" t="e">
        <f>IF(AND(U28="4 - Alto",Z28=-4),"MODERADO",VLOOKUP(Z28,[1]Parámetros!$B$20:$C$70,2,FALSE))</f>
        <v>#VALUE!</v>
      </c>
      <c r="AB28" s="484"/>
      <c r="AC28" s="485"/>
    </row>
    <row r="29" spans="1:29" x14ac:dyDescent="0.25">
      <c r="A29" s="147">
        <f>'[1]Matriz de riesgos'!A29</f>
        <v>19</v>
      </c>
      <c r="B29" s="152">
        <f>'[1]Matriz de riesgos'!B29</f>
        <v>0</v>
      </c>
      <c r="C29" s="149">
        <f>'[1]Matriz de riesgos'!C29</f>
        <v>0</v>
      </c>
      <c r="D29" s="149">
        <f>'[1]Matriz de riesgos'!D29</f>
        <v>0</v>
      </c>
      <c r="E29" s="149">
        <f>'[1]Matriz de riesgos'!E29</f>
        <v>0</v>
      </c>
      <c r="F29" s="152">
        <f>'[1]Matriz de riesgos'!F29</f>
        <v>0</v>
      </c>
      <c r="G29" s="151"/>
      <c r="H29" s="150"/>
      <c r="I29" s="152"/>
      <c r="J29" s="152"/>
      <c r="K29" s="153" t="e">
        <f t="shared" si="8"/>
        <v>#VALUE!</v>
      </c>
      <c r="L29" s="153" t="e">
        <f t="shared" si="9"/>
        <v>#VALUE!</v>
      </c>
      <c r="M29" s="154" t="e">
        <f t="shared" si="0"/>
        <v>#VALUE!</v>
      </c>
      <c r="N29" s="155" t="e">
        <f>IF(AND(G29="4 - Alto",M29=-4),"MODERADO",VLOOKUP(M29,[1]Parámetros!$B$20:$C$70,2,FALSE))</f>
        <v>#VALUE!</v>
      </c>
      <c r="O29" s="151">
        <f>'[1]Matriz de riesgos'!O29</f>
        <v>0</v>
      </c>
      <c r="P29" s="151">
        <f>'[1]Matriz de riesgos'!P29</f>
        <v>0</v>
      </c>
      <c r="Q29" s="156">
        <f>'[1]Matriz de riesgos'!Q29</f>
        <v>0</v>
      </c>
      <c r="R29" s="150">
        <f>'[1]Matriz de riesgos'!R29</f>
        <v>0</v>
      </c>
      <c r="S29" s="151">
        <f>'[1]Matriz de riesgos'!S29</f>
        <v>0</v>
      </c>
      <c r="T29" s="152">
        <f t="shared" si="7"/>
        <v>0</v>
      </c>
      <c r="U29" s="151">
        <f t="shared" si="2"/>
        <v>0</v>
      </c>
      <c r="V29" s="150" t="e">
        <f t="shared" si="3"/>
        <v>#VALUE!</v>
      </c>
      <c r="W29" s="150" t="e">
        <f t="shared" si="4"/>
        <v>#VALUE!</v>
      </c>
      <c r="X29" s="150" t="e">
        <f t="shared" si="5"/>
        <v>#VALUE!</v>
      </c>
      <c r="Y29" s="151" t="e">
        <f t="shared" si="6"/>
        <v>#VALUE!</v>
      </c>
      <c r="Z29" s="155" t="e">
        <f t="shared" si="1"/>
        <v>#VALUE!</v>
      </c>
      <c r="AA29" s="201" t="e">
        <f>IF(AND(U29="4 - Alto",Z29=-4),"MODERADO",VLOOKUP(Z29,[1]Parámetros!$B$20:$C$70,2,FALSE))</f>
        <v>#VALUE!</v>
      </c>
      <c r="AB29" s="482"/>
      <c r="AC29" s="483"/>
    </row>
    <row r="30" spans="1:29" x14ac:dyDescent="0.25">
      <c r="A30" s="131">
        <f>'[1]Matriz de riesgos'!A30</f>
        <v>20</v>
      </c>
      <c r="B30" s="139">
        <f>'[1]Matriz de riesgos'!B30</f>
        <v>0</v>
      </c>
      <c r="C30" s="199">
        <f>'[1]Matriz de riesgos'!C30</f>
        <v>0</v>
      </c>
      <c r="D30" s="134">
        <f>'[1]Matriz de riesgos'!D30</f>
        <v>0</v>
      </c>
      <c r="E30" s="135">
        <f>'[1]Matriz de riesgos'!E30</f>
        <v>0</v>
      </c>
      <c r="F30" s="136">
        <f>'[1]Matriz de riesgos'!F30</f>
        <v>0</v>
      </c>
      <c r="G30" s="137"/>
      <c r="H30" s="138"/>
      <c r="I30" s="139"/>
      <c r="J30" s="139"/>
      <c r="K30" s="140" t="e">
        <f t="shared" si="8"/>
        <v>#VALUE!</v>
      </c>
      <c r="L30" s="140" t="e">
        <f t="shared" si="9"/>
        <v>#VALUE!</v>
      </c>
      <c r="M30" s="141" t="e">
        <f t="shared" si="0"/>
        <v>#VALUE!</v>
      </c>
      <c r="N30" s="145" t="e">
        <f>IF(AND(G30="4 - Alto",M30=-4),"MODERADO",VLOOKUP(M30,[1]Parámetros!$B$20:$C$70,2,FALSE))</f>
        <v>#VALUE!</v>
      </c>
      <c r="O30" s="137">
        <f>'[1]Matriz de riesgos'!O30</f>
        <v>0</v>
      </c>
      <c r="P30" s="137">
        <f>'[1]Matriz de riesgos'!P30</f>
        <v>0</v>
      </c>
      <c r="Q30" s="142">
        <f>'[1]Matriz de riesgos'!Q30</f>
        <v>0</v>
      </c>
      <c r="R30" s="138">
        <f>'[1]Matriz de riesgos'!R30</f>
        <v>0</v>
      </c>
      <c r="S30" s="137">
        <f>'[1]Matriz de riesgos'!S30</f>
        <v>0</v>
      </c>
      <c r="T30" s="138">
        <f t="shared" si="7"/>
        <v>0</v>
      </c>
      <c r="U30" s="137">
        <f t="shared" si="2"/>
        <v>0</v>
      </c>
      <c r="V30" s="138" t="e">
        <f t="shared" si="3"/>
        <v>#VALUE!</v>
      </c>
      <c r="W30" s="138" t="e">
        <f t="shared" si="4"/>
        <v>#VALUE!</v>
      </c>
      <c r="X30" s="138" t="e">
        <f t="shared" si="5"/>
        <v>#VALUE!</v>
      </c>
      <c r="Y30" s="137" t="e">
        <f t="shared" si="6"/>
        <v>#VALUE!</v>
      </c>
      <c r="Z30" s="145" t="e">
        <f t="shared" si="1"/>
        <v>#VALUE!</v>
      </c>
      <c r="AA30" s="200" t="e">
        <f>IF(AND(U30="4 - Alto",Z30=-4),"MODERADO",VLOOKUP(Z30,[1]Parámetros!$B$20:$C$70,2,FALSE))</f>
        <v>#VALUE!</v>
      </c>
      <c r="AB30" s="484"/>
      <c r="AC30" s="485"/>
    </row>
    <row r="31" spans="1:29" x14ac:dyDescent="0.25">
      <c r="A31" s="147">
        <f>'[1]Matriz de riesgos'!A31</f>
        <v>21</v>
      </c>
      <c r="B31" s="152">
        <f>'[1]Matriz de riesgos'!B31</f>
        <v>0</v>
      </c>
      <c r="C31" s="149">
        <f>'[1]Matriz de riesgos'!C31</f>
        <v>0</v>
      </c>
      <c r="D31" s="149">
        <f>'[1]Matriz de riesgos'!D31</f>
        <v>0</v>
      </c>
      <c r="E31" s="149">
        <f>'[1]Matriz de riesgos'!E31</f>
        <v>0</v>
      </c>
      <c r="F31" s="152">
        <f>'[1]Matriz de riesgos'!F31</f>
        <v>0</v>
      </c>
      <c r="G31" s="151"/>
      <c r="H31" s="150"/>
      <c r="I31" s="152"/>
      <c r="J31" s="152"/>
      <c r="K31" s="153" t="e">
        <f t="shared" si="8"/>
        <v>#VALUE!</v>
      </c>
      <c r="L31" s="153" t="e">
        <f t="shared" si="9"/>
        <v>#VALUE!</v>
      </c>
      <c r="M31" s="154" t="e">
        <f t="shared" si="0"/>
        <v>#VALUE!</v>
      </c>
      <c r="N31" s="155" t="e">
        <f>IF(AND(G31="4 - Alto",M31=-4),"MODERADO",VLOOKUP(M31,[1]Parámetros!$B$20:$C$70,2,FALSE))</f>
        <v>#VALUE!</v>
      </c>
      <c r="O31" s="151">
        <f>'[1]Matriz de riesgos'!O31</f>
        <v>0</v>
      </c>
      <c r="P31" s="151">
        <f>'[1]Matriz de riesgos'!P31</f>
        <v>0</v>
      </c>
      <c r="Q31" s="156">
        <f>'[1]Matriz de riesgos'!Q31</f>
        <v>0</v>
      </c>
      <c r="R31" s="150">
        <f>'[1]Matriz de riesgos'!R31</f>
        <v>0</v>
      </c>
      <c r="S31" s="151">
        <f>'[1]Matriz de riesgos'!S31</f>
        <v>0</v>
      </c>
      <c r="T31" s="152">
        <f t="shared" si="7"/>
        <v>0</v>
      </c>
      <c r="U31" s="151">
        <f t="shared" si="2"/>
        <v>0</v>
      </c>
      <c r="V31" s="150" t="e">
        <f t="shared" si="3"/>
        <v>#VALUE!</v>
      </c>
      <c r="W31" s="150" t="e">
        <f t="shared" si="4"/>
        <v>#VALUE!</v>
      </c>
      <c r="X31" s="150" t="e">
        <f t="shared" si="5"/>
        <v>#VALUE!</v>
      </c>
      <c r="Y31" s="151" t="e">
        <f t="shared" si="6"/>
        <v>#VALUE!</v>
      </c>
      <c r="Z31" s="155" t="e">
        <f t="shared" si="1"/>
        <v>#VALUE!</v>
      </c>
      <c r="AA31" s="201" t="e">
        <f>IF(AND(U31="4 - Alto",Z31=-4),"MODERADO",VLOOKUP(Z31,[1]Parámetros!$B$20:$C$70,2,FALSE))</f>
        <v>#VALUE!</v>
      </c>
      <c r="AB31" s="482"/>
      <c r="AC31" s="483"/>
    </row>
    <row r="32" spans="1:29" x14ac:dyDescent="0.25">
      <c r="A32" s="131">
        <f>'[1]Matriz de riesgos'!A32</f>
        <v>22</v>
      </c>
      <c r="B32" s="139">
        <f>'[1]Matriz de riesgos'!B32</f>
        <v>0</v>
      </c>
      <c r="C32" s="199">
        <f>'[1]Matriz de riesgos'!C32</f>
        <v>0</v>
      </c>
      <c r="D32" s="134">
        <f>'[1]Matriz de riesgos'!D32</f>
        <v>0</v>
      </c>
      <c r="E32" s="135">
        <f>'[1]Matriz de riesgos'!E32</f>
        <v>0</v>
      </c>
      <c r="F32" s="136">
        <f>'[1]Matriz de riesgos'!F32</f>
        <v>0</v>
      </c>
      <c r="G32" s="137"/>
      <c r="H32" s="138"/>
      <c r="I32" s="139"/>
      <c r="J32" s="139"/>
      <c r="K32" s="140" t="e">
        <f t="shared" si="8"/>
        <v>#VALUE!</v>
      </c>
      <c r="L32" s="140" t="e">
        <f t="shared" si="9"/>
        <v>#VALUE!</v>
      </c>
      <c r="M32" s="141" t="e">
        <f t="shared" si="0"/>
        <v>#VALUE!</v>
      </c>
      <c r="N32" s="145" t="e">
        <f>IF(AND(G32="4 - Alto",M32=-4),"MODERADO",VLOOKUP(M32,[1]Parámetros!$B$20:$C$70,2,FALSE))</f>
        <v>#VALUE!</v>
      </c>
      <c r="O32" s="137">
        <f>'[1]Matriz de riesgos'!O32</f>
        <v>0</v>
      </c>
      <c r="P32" s="137">
        <f>'[1]Matriz de riesgos'!P32</f>
        <v>0</v>
      </c>
      <c r="Q32" s="142">
        <f>'[1]Matriz de riesgos'!Q32</f>
        <v>0</v>
      </c>
      <c r="R32" s="138">
        <f>'[1]Matriz de riesgos'!R32</f>
        <v>0</v>
      </c>
      <c r="S32" s="137">
        <f>'[1]Matriz de riesgos'!S32</f>
        <v>0</v>
      </c>
      <c r="T32" s="138">
        <f t="shared" si="7"/>
        <v>0</v>
      </c>
      <c r="U32" s="137">
        <f t="shared" si="2"/>
        <v>0</v>
      </c>
      <c r="V32" s="138" t="e">
        <f t="shared" si="3"/>
        <v>#VALUE!</v>
      </c>
      <c r="W32" s="138" t="e">
        <f t="shared" si="4"/>
        <v>#VALUE!</v>
      </c>
      <c r="X32" s="138" t="e">
        <f t="shared" si="5"/>
        <v>#VALUE!</v>
      </c>
      <c r="Y32" s="137" t="e">
        <f t="shared" si="6"/>
        <v>#VALUE!</v>
      </c>
      <c r="Z32" s="145" t="e">
        <f t="shared" si="1"/>
        <v>#VALUE!</v>
      </c>
      <c r="AA32" s="200" t="e">
        <f>IF(AND(U32="4 - Alto",Z32=-4),"MODERADO",VLOOKUP(Z32,[1]Parámetros!$B$20:$C$70,2,FALSE))</f>
        <v>#VALUE!</v>
      </c>
      <c r="AB32" s="484"/>
      <c r="AC32" s="485"/>
    </row>
    <row r="33" spans="1:29" x14ac:dyDescent="0.25">
      <c r="A33" s="147">
        <f>'[1]Matriz de riesgos'!A33</f>
        <v>23</v>
      </c>
      <c r="B33" s="152">
        <f>'[1]Matriz de riesgos'!B33</f>
        <v>0</v>
      </c>
      <c r="C33" s="149">
        <f>'[1]Matriz de riesgos'!C33</f>
        <v>0</v>
      </c>
      <c r="D33" s="149">
        <f>'[1]Matriz de riesgos'!D33</f>
        <v>0</v>
      </c>
      <c r="E33" s="149">
        <f>'[1]Matriz de riesgos'!E33</f>
        <v>0</v>
      </c>
      <c r="F33" s="152">
        <f>'[1]Matriz de riesgos'!F33</f>
        <v>0</v>
      </c>
      <c r="G33" s="151"/>
      <c r="H33" s="150"/>
      <c r="I33" s="152"/>
      <c r="J33" s="152"/>
      <c r="K33" s="153" t="e">
        <f t="shared" si="8"/>
        <v>#VALUE!</v>
      </c>
      <c r="L33" s="153" t="e">
        <f t="shared" si="9"/>
        <v>#VALUE!</v>
      </c>
      <c r="M33" s="154" t="e">
        <f t="shared" si="0"/>
        <v>#VALUE!</v>
      </c>
      <c r="N33" s="155" t="e">
        <f>IF(AND(G33="4 - Alto",M33=-4),"MODERADO",VLOOKUP(M33,[1]Parámetros!$B$20:$C$70,2,FALSE))</f>
        <v>#VALUE!</v>
      </c>
      <c r="O33" s="151">
        <f>'[1]Matriz de riesgos'!O33</f>
        <v>0</v>
      </c>
      <c r="P33" s="151">
        <f>'[1]Matriz de riesgos'!P33</f>
        <v>0</v>
      </c>
      <c r="Q33" s="156">
        <f>'[1]Matriz de riesgos'!Q33</f>
        <v>0</v>
      </c>
      <c r="R33" s="150">
        <f>'[1]Matriz de riesgos'!R33</f>
        <v>0</v>
      </c>
      <c r="S33" s="151">
        <f>'[1]Matriz de riesgos'!S33</f>
        <v>0</v>
      </c>
      <c r="T33" s="152">
        <f t="shared" si="7"/>
        <v>0</v>
      </c>
      <c r="U33" s="151">
        <f t="shared" si="2"/>
        <v>0</v>
      </c>
      <c r="V33" s="150" t="e">
        <f t="shared" si="3"/>
        <v>#VALUE!</v>
      </c>
      <c r="W33" s="150" t="e">
        <f t="shared" si="4"/>
        <v>#VALUE!</v>
      </c>
      <c r="X33" s="150" t="e">
        <f t="shared" si="5"/>
        <v>#VALUE!</v>
      </c>
      <c r="Y33" s="151" t="e">
        <f t="shared" si="6"/>
        <v>#VALUE!</v>
      </c>
      <c r="Z33" s="155" t="e">
        <f t="shared" si="1"/>
        <v>#VALUE!</v>
      </c>
      <c r="AA33" s="201" t="e">
        <f>IF(AND(U33="4 - Alto",Z33=-4),"MODERADO",VLOOKUP(Z33,[1]Parámetros!$B$20:$C$70,2,FALSE))</f>
        <v>#VALUE!</v>
      </c>
      <c r="AB33" s="482"/>
      <c r="AC33" s="483"/>
    </row>
    <row r="34" spans="1:29" x14ac:dyDescent="0.25">
      <c r="A34" s="131">
        <f>'[1]Matriz de riesgos'!A34</f>
        <v>24</v>
      </c>
      <c r="B34" s="139">
        <f>'[1]Matriz de riesgos'!B34</f>
        <v>0</v>
      </c>
      <c r="C34" s="199">
        <f>'[1]Matriz de riesgos'!C34</f>
        <v>0</v>
      </c>
      <c r="D34" s="134">
        <f>'[1]Matriz de riesgos'!D34</f>
        <v>0</v>
      </c>
      <c r="E34" s="135">
        <f>'[1]Matriz de riesgos'!E34</f>
        <v>0</v>
      </c>
      <c r="F34" s="136">
        <f>'[1]Matriz de riesgos'!F34</f>
        <v>0</v>
      </c>
      <c r="G34" s="137"/>
      <c r="H34" s="138"/>
      <c r="I34" s="139"/>
      <c r="J34" s="139"/>
      <c r="K34" s="140" t="e">
        <f t="shared" si="8"/>
        <v>#VALUE!</v>
      </c>
      <c r="L34" s="140" t="e">
        <f t="shared" si="9"/>
        <v>#VALUE!</v>
      </c>
      <c r="M34" s="141" t="e">
        <f t="shared" si="0"/>
        <v>#VALUE!</v>
      </c>
      <c r="N34" s="145" t="e">
        <f>IF(AND(G34="4 - Alto",M34=-4),"MODERADO",VLOOKUP(M34,[1]Parámetros!$B$20:$C$70,2,FALSE))</f>
        <v>#VALUE!</v>
      </c>
      <c r="O34" s="137">
        <f>'[1]Matriz de riesgos'!O34</f>
        <v>0</v>
      </c>
      <c r="P34" s="137">
        <f>'[1]Matriz de riesgos'!P34</f>
        <v>0</v>
      </c>
      <c r="Q34" s="142">
        <f>'[1]Matriz de riesgos'!Q34</f>
        <v>0</v>
      </c>
      <c r="R34" s="138">
        <f>'[1]Matriz de riesgos'!R34</f>
        <v>0</v>
      </c>
      <c r="S34" s="137">
        <f>'[1]Matriz de riesgos'!S34</f>
        <v>0</v>
      </c>
      <c r="T34" s="138">
        <f t="shared" si="7"/>
        <v>0</v>
      </c>
      <c r="U34" s="137">
        <f t="shared" si="2"/>
        <v>0</v>
      </c>
      <c r="V34" s="138" t="e">
        <f t="shared" si="3"/>
        <v>#VALUE!</v>
      </c>
      <c r="W34" s="138" t="e">
        <f t="shared" si="4"/>
        <v>#VALUE!</v>
      </c>
      <c r="X34" s="138" t="e">
        <f t="shared" si="5"/>
        <v>#VALUE!</v>
      </c>
      <c r="Y34" s="137" t="e">
        <f t="shared" si="6"/>
        <v>#VALUE!</v>
      </c>
      <c r="Z34" s="145" t="e">
        <f t="shared" si="1"/>
        <v>#VALUE!</v>
      </c>
      <c r="AA34" s="200" t="e">
        <f>IF(AND(U34="4 - Alto",Z34=-4),"MODERADO",VLOOKUP(Z34,[1]Parámetros!$B$20:$C$70,2,FALSE))</f>
        <v>#VALUE!</v>
      </c>
      <c r="AB34" s="484"/>
      <c r="AC34" s="485"/>
    </row>
    <row r="35" spans="1:29" x14ac:dyDescent="0.25">
      <c r="A35" s="147">
        <f>'[1]Matriz de riesgos'!A35</f>
        <v>25</v>
      </c>
      <c r="B35" s="152">
        <f>'[1]Matriz de riesgos'!B35</f>
        <v>0</v>
      </c>
      <c r="C35" s="149">
        <f>'[1]Matriz de riesgos'!C35</f>
        <v>0</v>
      </c>
      <c r="D35" s="149">
        <f>'[1]Matriz de riesgos'!D35</f>
        <v>0</v>
      </c>
      <c r="E35" s="149">
        <f>'[1]Matriz de riesgos'!E35</f>
        <v>0</v>
      </c>
      <c r="F35" s="152">
        <f>'[1]Matriz de riesgos'!F35</f>
        <v>0</v>
      </c>
      <c r="G35" s="151"/>
      <c r="H35" s="150"/>
      <c r="I35" s="152"/>
      <c r="J35" s="152"/>
      <c r="K35" s="153" t="e">
        <f t="shared" si="8"/>
        <v>#VALUE!</v>
      </c>
      <c r="L35" s="153" t="e">
        <f t="shared" si="9"/>
        <v>#VALUE!</v>
      </c>
      <c r="M35" s="154" t="e">
        <f t="shared" si="0"/>
        <v>#VALUE!</v>
      </c>
      <c r="N35" s="155" t="e">
        <f>IF(AND(G35="4 - Alto",M35=-4),"MODERADO",VLOOKUP(M35,[1]Parámetros!$B$20:$C$70,2,FALSE))</f>
        <v>#VALUE!</v>
      </c>
      <c r="O35" s="151">
        <f>'[1]Matriz de riesgos'!O35</f>
        <v>0</v>
      </c>
      <c r="P35" s="151">
        <f>'[1]Matriz de riesgos'!P35</f>
        <v>0</v>
      </c>
      <c r="Q35" s="156">
        <f>'[1]Matriz de riesgos'!Q35</f>
        <v>0</v>
      </c>
      <c r="R35" s="150">
        <f>'[1]Matriz de riesgos'!R35</f>
        <v>0</v>
      </c>
      <c r="S35" s="151">
        <f>'[1]Matriz de riesgos'!S35</f>
        <v>0</v>
      </c>
      <c r="T35" s="152">
        <f t="shared" si="7"/>
        <v>0</v>
      </c>
      <c r="U35" s="151">
        <f t="shared" si="2"/>
        <v>0</v>
      </c>
      <c r="V35" s="150" t="e">
        <f t="shared" si="3"/>
        <v>#VALUE!</v>
      </c>
      <c r="W35" s="150" t="e">
        <f t="shared" si="4"/>
        <v>#VALUE!</v>
      </c>
      <c r="X35" s="150" t="e">
        <f t="shared" si="5"/>
        <v>#VALUE!</v>
      </c>
      <c r="Y35" s="151" t="e">
        <f t="shared" si="6"/>
        <v>#VALUE!</v>
      </c>
      <c r="Z35" s="155" t="e">
        <f t="shared" si="1"/>
        <v>#VALUE!</v>
      </c>
      <c r="AA35" s="201" t="e">
        <f>IF(AND(U35="4 - Alto",Z35=-4),"MODERADO",VLOOKUP(Z35,[1]Parámetros!$B$20:$C$70,2,FALSE))</f>
        <v>#VALUE!</v>
      </c>
      <c r="AB35" s="482"/>
      <c r="AC35" s="483"/>
    </row>
    <row r="36" spans="1:29" x14ac:dyDescent="0.25">
      <c r="A36" s="131">
        <f>'[1]Matriz de riesgos'!A36</f>
        <v>26</v>
      </c>
      <c r="B36" s="139">
        <f>'[1]Matriz de riesgos'!B36</f>
        <v>0</v>
      </c>
      <c r="C36" s="199">
        <f>'[1]Matriz de riesgos'!C36</f>
        <v>0</v>
      </c>
      <c r="D36" s="134">
        <f>'[1]Matriz de riesgos'!D36</f>
        <v>0</v>
      </c>
      <c r="E36" s="135">
        <f>'[1]Matriz de riesgos'!E36</f>
        <v>0</v>
      </c>
      <c r="F36" s="136">
        <f>'[1]Matriz de riesgos'!F36</f>
        <v>0</v>
      </c>
      <c r="G36" s="137"/>
      <c r="H36" s="138"/>
      <c r="I36" s="139"/>
      <c r="J36" s="139"/>
      <c r="K36" s="140" t="e">
        <f t="shared" si="8"/>
        <v>#VALUE!</v>
      </c>
      <c r="L36" s="140" t="e">
        <f t="shared" si="9"/>
        <v>#VALUE!</v>
      </c>
      <c r="M36" s="141" t="e">
        <f t="shared" si="0"/>
        <v>#VALUE!</v>
      </c>
      <c r="N36" s="145" t="e">
        <f>IF(AND(G36="4 - Alto",M36=-4),"MODERADO",VLOOKUP(M36,[1]Parámetros!$B$20:$C$70,2,FALSE))</f>
        <v>#VALUE!</v>
      </c>
      <c r="O36" s="137">
        <f>'[1]Matriz de riesgos'!O36</f>
        <v>0</v>
      </c>
      <c r="P36" s="137">
        <f>'[1]Matriz de riesgos'!P36</f>
        <v>0</v>
      </c>
      <c r="Q36" s="142">
        <f>'[1]Matriz de riesgos'!Q36</f>
        <v>0</v>
      </c>
      <c r="R36" s="138">
        <f>'[1]Matriz de riesgos'!R36</f>
        <v>0</v>
      </c>
      <c r="S36" s="137">
        <f>'[1]Matriz de riesgos'!S36</f>
        <v>0</v>
      </c>
      <c r="T36" s="138">
        <f t="shared" si="7"/>
        <v>0</v>
      </c>
      <c r="U36" s="137">
        <f t="shared" si="2"/>
        <v>0</v>
      </c>
      <c r="V36" s="138" t="e">
        <f t="shared" si="3"/>
        <v>#VALUE!</v>
      </c>
      <c r="W36" s="138" t="e">
        <f t="shared" si="4"/>
        <v>#VALUE!</v>
      </c>
      <c r="X36" s="138" t="e">
        <f t="shared" si="5"/>
        <v>#VALUE!</v>
      </c>
      <c r="Y36" s="137" t="e">
        <f t="shared" si="6"/>
        <v>#VALUE!</v>
      </c>
      <c r="Z36" s="145" t="e">
        <f t="shared" si="1"/>
        <v>#VALUE!</v>
      </c>
      <c r="AA36" s="200" t="e">
        <f>IF(AND(U36="4 - Alto",Z36=-4),"MODERADO",VLOOKUP(Z36,[1]Parámetros!$B$20:$C$70,2,FALSE))</f>
        <v>#VALUE!</v>
      </c>
      <c r="AB36" s="484"/>
      <c r="AC36" s="485"/>
    </row>
    <row r="37" spans="1:29" x14ac:dyDescent="0.25">
      <c r="A37" s="147">
        <f>'[1]Matriz de riesgos'!A37</f>
        <v>27</v>
      </c>
      <c r="B37" s="152">
        <f>'[1]Matriz de riesgos'!B37</f>
        <v>0</v>
      </c>
      <c r="C37" s="149">
        <f>'[1]Matriz de riesgos'!C37</f>
        <v>0</v>
      </c>
      <c r="D37" s="149">
        <f>'[1]Matriz de riesgos'!D37</f>
        <v>0</v>
      </c>
      <c r="E37" s="149">
        <f>'[1]Matriz de riesgos'!E37</f>
        <v>0</v>
      </c>
      <c r="F37" s="152">
        <f>'[1]Matriz de riesgos'!F37</f>
        <v>0</v>
      </c>
      <c r="G37" s="151"/>
      <c r="H37" s="150"/>
      <c r="I37" s="152"/>
      <c r="J37" s="152"/>
      <c r="K37" s="153" t="e">
        <f t="shared" si="8"/>
        <v>#VALUE!</v>
      </c>
      <c r="L37" s="153" t="e">
        <f t="shared" si="9"/>
        <v>#VALUE!</v>
      </c>
      <c r="M37" s="154" t="e">
        <f t="shared" si="0"/>
        <v>#VALUE!</v>
      </c>
      <c r="N37" s="155" t="e">
        <f>IF(AND(G37="4 - Alto",M37=-4),"MODERADO",VLOOKUP(M37,[1]Parámetros!$B$20:$C$70,2,FALSE))</f>
        <v>#VALUE!</v>
      </c>
      <c r="O37" s="151">
        <f>'[1]Matriz de riesgos'!O37</f>
        <v>0</v>
      </c>
      <c r="P37" s="151">
        <f>'[1]Matriz de riesgos'!P37</f>
        <v>0</v>
      </c>
      <c r="Q37" s="156">
        <f>'[1]Matriz de riesgos'!Q37</f>
        <v>0</v>
      </c>
      <c r="R37" s="150">
        <f>'[1]Matriz de riesgos'!R37</f>
        <v>0</v>
      </c>
      <c r="S37" s="151">
        <f>'[1]Matriz de riesgos'!S37</f>
        <v>0</v>
      </c>
      <c r="T37" s="152">
        <f t="shared" si="7"/>
        <v>0</v>
      </c>
      <c r="U37" s="151">
        <f t="shared" si="2"/>
        <v>0</v>
      </c>
      <c r="V37" s="150" t="e">
        <f t="shared" si="3"/>
        <v>#VALUE!</v>
      </c>
      <c r="W37" s="150" t="e">
        <f t="shared" si="4"/>
        <v>#VALUE!</v>
      </c>
      <c r="X37" s="150" t="e">
        <f t="shared" si="5"/>
        <v>#VALUE!</v>
      </c>
      <c r="Y37" s="151" t="e">
        <f t="shared" si="6"/>
        <v>#VALUE!</v>
      </c>
      <c r="Z37" s="155" t="e">
        <f t="shared" si="1"/>
        <v>#VALUE!</v>
      </c>
      <c r="AA37" s="201" t="e">
        <f>IF(AND(U37="4 - Alto",Z37=-4),"MODERADO",VLOOKUP(Z37,[1]Parámetros!$B$20:$C$70,2,FALSE))</f>
        <v>#VALUE!</v>
      </c>
      <c r="AB37" s="482"/>
      <c r="AC37" s="483"/>
    </row>
    <row r="38" spans="1:29" x14ac:dyDescent="0.25">
      <c r="A38" s="131">
        <f>'[1]Matriz de riesgos'!A38</f>
        <v>28</v>
      </c>
      <c r="B38" s="139">
        <f>'[1]Matriz de riesgos'!B38</f>
        <v>0</v>
      </c>
      <c r="C38" s="199">
        <f>'[1]Matriz de riesgos'!C38</f>
        <v>0</v>
      </c>
      <c r="D38" s="134">
        <f>'[1]Matriz de riesgos'!D38</f>
        <v>0</v>
      </c>
      <c r="E38" s="135">
        <f>'[1]Matriz de riesgos'!E38</f>
        <v>0</v>
      </c>
      <c r="F38" s="136">
        <f>'[1]Matriz de riesgos'!F38</f>
        <v>0</v>
      </c>
      <c r="G38" s="137"/>
      <c r="H38" s="138"/>
      <c r="I38" s="139"/>
      <c r="J38" s="139"/>
      <c r="K38" s="140" t="e">
        <f t="shared" si="8"/>
        <v>#VALUE!</v>
      </c>
      <c r="L38" s="140" t="e">
        <f t="shared" si="9"/>
        <v>#VALUE!</v>
      </c>
      <c r="M38" s="141" t="e">
        <f t="shared" si="0"/>
        <v>#VALUE!</v>
      </c>
      <c r="N38" s="145" t="e">
        <f>IF(AND(G38="4 - Alto",M38=-4),"MODERADO",VLOOKUP(M38,[1]Parámetros!$B$20:$C$70,2,FALSE))</f>
        <v>#VALUE!</v>
      </c>
      <c r="O38" s="137">
        <f>'[1]Matriz de riesgos'!O38</f>
        <v>0</v>
      </c>
      <c r="P38" s="137">
        <f>'[1]Matriz de riesgos'!P38</f>
        <v>0</v>
      </c>
      <c r="Q38" s="142">
        <f>'[1]Matriz de riesgos'!Q38</f>
        <v>0</v>
      </c>
      <c r="R38" s="138">
        <f>'[1]Matriz de riesgos'!R38</f>
        <v>0</v>
      </c>
      <c r="S38" s="137">
        <f>'[1]Matriz de riesgos'!S38</f>
        <v>0</v>
      </c>
      <c r="T38" s="138">
        <f t="shared" si="7"/>
        <v>0</v>
      </c>
      <c r="U38" s="137">
        <f t="shared" si="2"/>
        <v>0</v>
      </c>
      <c r="V38" s="138" t="e">
        <f t="shared" si="3"/>
        <v>#VALUE!</v>
      </c>
      <c r="W38" s="138" t="e">
        <f t="shared" si="4"/>
        <v>#VALUE!</v>
      </c>
      <c r="X38" s="138" t="e">
        <f t="shared" si="5"/>
        <v>#VALUE!</v>
      </c>
      <c r="Y38" s="137" t="e">
        <f t="shared" si="6"/>
        <v>#VALUE!</v>
      </c>
      <c r="Z38" s="145" t="e">
        <f t="shared" si="1"/>
        <v>#VALUE!</v>
      </c>
      <c r="AA38" s="200" t="e">
        <f>IF(AND(U38="4 - Alto",Z38=-4),"MODERADO",VLOOKUP(Z38,[1]Parámetros!$B$20:$C$70,2,FALSE))</f>
        <v>#VALUE!</v>
      </c>
      <c r="AB38" s="484"/>
      <c r="AC38" s="485"/>
    </row>
    <row r="39" spans="1:29" x14ac:dyDescent="0.25">
      <c r="A39" s="147">
        <f>'[1]Matriz de riesgos'!A39</f>
        <v>29</v>
      </c>
      <c r="B39" s="152">
        <f>'[1]Matriz de riesgos'!B39</f>
        <v>0</v>
      </c>
      <c r="C39" s="149">
        <f>'[1]Matriz de riesgos'!C39</f>
        <v>0</v>
      </c>
      <c r="D39" s="149">
        <f>'[1]Matriz de riesgos'!D39</f>
        <v>0</v>
      </c>
      <c r="E39" s="149">
        <f>'[1]Matriz de riesgos'!E39</f>
        <v>0</v>
      </c>
      <c r="F39" s="152">
        <f>'[1]Matriz de riesgos'!F39</f>
        <v>0</v>
      </c>
      <c r="G39" s="151"/>
      <c r="H39" s="150"/>
      <c r="I39" s="152"/>
      <c r="J39" s="152"/>
      <c r="K39" s="153" t="e">
        <f t="shared" si="8"/>
        <v>#VALUE!</v>
      </c>
      <c r="L39" s="153" t="e">
        <f t="shared" si="9"/>
        <v>#VALUE!</v>
      </c>
      <c r="M39" s="154" t="e">
        <f t="shared" si="0"/>
        <v>#VALUE!</v>
      </c>
      <c r="N39" s="155" t="e">
        <f>IF(AND(G39="4 - Alto",M39=-4),"MODERADO",VLOOKUP(M39,[1]Parámetros!$B$20:$C$70,2,FALSE))</f>
        <v>#VALUE!</v>
      </c>
      <c r="O39" s="151">
        <f>'[1]Matriz de riesgos'!O39</f>
        <v>0</v>
      </c>
      <c r="P39" s="151">
        <f>'[1]Matriz de riesgos'!P39</f>
        <v>0</v>
      </c>
      <c r="Q39" s="156">
        <f>'[1]Matriz de riesgos'!Q39</f>
        <v>0</v>
      </c>
      <c r="R39" s="150">
        <f>'[1]Matriz de riesgos'!R39</f>
        <v>0</v>
      </c>
      <c r="S39" s="151">
        <f>'[1]Matriz de riesgos'!S39</f>
        <v>0</v>
      </c>
      <c r="T39" s="152">
        <f t="shared" si="7"/>
        <v>0</v>
      </c>
      <c r="U39" s="151">
        <f t="shared" si="2"/>
        <v>0</v>
      </c>
      <c r="V39" s="150" t="e">
        <f t="shared" si="3"/>
        <v>#VALUE!</v>
      </c>
      <c r="W39" s="150" t="e">
        <f t="shared" si="4"/>
        <v>#VALUE!</v>
      </c>
      <c r="X39" s="150" t="e">
        <f t="shared" si="5"/>
        <v>#VALUE!</v>
      </c>
      <c r="Y39" s="151" t="e">
        <f t="shared" si="6"/>
        <v>#VALUE!</v>
      </c>
      <c r="Z39" s="155" t="e">
        <f t="shared" si="1"/>
        <v>#VALUE!</v>
      </c>
      <c r="AA39" s="201" t="e">
        <f>IF(AND(U39="4 - Alto",Z39=-4),"MODERADO",VLOOKUP(Z39,[1]Parámetros!$B$20:$C$70,2,FALSE))</f>
        <v>#VALUE!</v>
      </c>
      <c r="AB39" s="482"/>
      <c r="AC39" s="483"/>
    </row>
    <row r="40" spans="1:29" x14ac:dyDescent="0.25">
      <c r="A40" s="131">
        <f>'[1]Matriz de riesgos'!A40</f>
        <v>30</v>
      </c>
      <c r="B40" s="139">
        <f>'[1]Matriz de riesgos'!B40</f>
        <v>0</v>
      </c>
      <c r="C40" s="199">
        <f>'[1]Matriz de riesgos'!C40</f>
        <v>0</v>
      </c>
      <c r="D40" s="134">
        <f>'[1]Matriz de riesgos'!D40</f>
        <v>0</v>
      </c>
      <c r="E40" s="135">
        <f>'[1]Matriz de riesgos'!E40</f>
        <v>0</v>
      </c>
      <c r="F40" s="136">
        <f>'[1]Matriz de riesgos'!F40</f>
        <v>0</v>
      </c>
      <c r="G40" s="137"/>
      <c r="H40" s="138"/>
      <c r="I40" s="139"/>
      <c r="J40" s="139"/>
      <c r="K40" s="140" t="e">
        <f t="shared" si="8"/>
        <v>#VALUE!</v>
      </c>
      <c r="L40" s="140" t="e">
        <f t="shared" si="9"/>
        <v>#VALUE!</v>
      </c>
      <c r="M40" s="141" t="e">
        <f t="shared" si="0"/>
        <v>#VALUE!</v>
      </c>
      <c r="N40" s="145" t="e">
        <f>IF(AND(G40="4 - Alto",M40=-4),"MODERADO",VLOOKUP(M40,[1]Parámetros!$B$20:$C$70,2,FALSE))</f>
        <v>#VALUE!</v>
      </c>
      <c r="O40" s="137">
        <f>'[1]Matriz de riesgos'!O40</f>
        <v>0</v>
      </c>
      <c r="P40" s="137">
        <f>'[1]Matriz de riesgos'!P40</f>
        <v>0</v>
      </c>
      <c r="Q40" s="142">
        <f>'[1]Matriz de riesgos'!Q40</f>
        <v>0</v>
      </c>
      <c r="R40" s="138">
        <f>'[1]Matriz de riesgos'!R40</f>
        <v>0</v>
      </c>
      <c r="S40" s="137">
        <f>'[1]Matriz de riesgos'!S40</f>
        <v>0</v>
      </c>
      <c r="T40" s="138">
        <f t="shared" si="7"/>
        <v>0</v>
      </c>
      <c r="U40" s="137">
        <f t="shared" si="2"/>
        <v>0</v>
      </c>
      <c r="V40" s="138" t="e">
        <f t="shared" si="3"/>
        <v>#VALUE!</v>
      </c>
      <c r="W40" s="138" t="e">
        <f t="shared" si="4"/>
        <v>#VALUE!</v>
      </c>
      <c r="X40" s="138" t="e">
        <f t="shared" si="5"/>
        <v>#VALUE!</v>
      </c>
      <c r="Y40" s="137" t="e">
        <f t="shared" si="6"/>
        <v>#VALUE!</v>
      </c>
      <c r="Z40" s="145" t="e">
        <f t="shared" si="1"/>
        <v>#VALUE!</v>
      </c>
      <c r="AA40" s="200" t="e">
        <f>IF(AND(U40="4 - Alto",Z40=-4),"MODERADO",VLOOKUP(Z40,[1]Parámetros!$B$20:$C$70,2,FALSE))</f>
        <v>#VALUE!</v>
      </c>
      <c r="AB40" s="484"/>
      <c r="AC40" s="485"/>
    </row>
    <row r="41" spans="1:29" x14ac:dyDescent="0.25">
      <c r="A41" s="147">
        <f>'[1]Matriz de riesgos'!A41</f>
        <v>31</v>
      </c>
      <c r="B41" s="152">
        <f>'[1]Matriz de riesgos'!B41</f>
        <v>0</v>
      </c>
      <c r="C41" s="149">
        <f>'[1]Matriz de riesgos'!C41</f>
        <v>0</v>
      </c>
      <c r="D41" s="149">
        <f>'[1]Matriz de riesgos'!D41</f>
        <v>0</v>
      </c>
      <c r="E41" s="149">
        <f>'[1]Matriz de riesgos'!E41</f>
        <v>0</v>
      </c>
      <c r="F41" s="152">
        <f>'[1]Matriz de riesgos'!F41</f>
        <v>0</v>
      </c>
      <c r="G41" s="151"/>
      <c r="H41" s="150"/>
      <c r="I41" s="152"/>
      <c r="J41" s="152"/>
      <c r="K41" s="153" t="e">
        <f t="shared" si="8"/>
        <v>#VALUE!</v>
      </c>
      <c r="L41" s="153" t="e">
        <f t="shared" si="9"/>
        <v>#VALUE!</v>
      </c>
      <c r="M41" s="154" t="e">
        <f t="shared" si="0"/>
        <v>#VALUE!</v>
      </c>
      <c r="N41" s="155" t="e">
        <f>IF(AND(G41="4 - Alto",M41=-4),"MODERADO",VLOOKUP(M41,[1]Parámetros!$B$20:$C$70,2,FALSE))</f>
        <v>#VALUE!</v>
      </c>
      <c r="O41" s="151">
        <f>'[1]Matriz de riesgos'!O41</f>
        <v>0</v>
      </c>
      <c r="P41" s="151">
        <f>'[1]Matriz de riesgos'!P41</f>
        <v>0</v>
      </c>
      <c r="Q41" s="156">
        <f>'[1]Matriz de riesgos'!Q41</f>
        <v>0</v>
      </c>
      <c r="R41" s="150">
        <f>'[1]Matriz de riesgos'!R41</f>
        <v>0</v>
      </c>
      <c r="S41" s="151">
        <f>'[1]Matriz de riesgos'!S41</f>
        <v>0</v>
      </c>
      <c r="T41" s="152">
        <f t="shared" si="7"/>
        <v>0</v>
      </c>
      <c r="U41" s="151">
        <f t="shared" si="2"/>
        <v>0</v>
      </c>
      <c r="V41" s="150" t="e">
        <f t="shared" si="3"/>
        <v>#VALUE!</v>
      </c>
      <c r="W41" s="150" t="e">
        <f t="shared" si="4"/>
        <v>#VALUE!</v>
      </c>
      <c r="X41" s="150" t="e">
        <f t="shared" si="5"/>
        <v>#VALUE!</v>
      </c>
      <c r="Y41" s="151" t="e">
        <f t="shared" si="6"/>
        <v>#VALUE!</v>
      </c>
      <c r="Z41" s="155" t="e">
        <f t="shared" si="1"/>
        <v>#VALUE!</v>
      </c>
      <c r="AA41" s="201" t="e">
        <f>IF(AND(U41="4 - Alto",Z41=-4),"MODERADO",VLOOKUP(Z41,[1]Parámetros!$B$20:$C$70,2,FALSE))</f>
        <v>#VALUE!</v>
      </c>
      <c r="AB41" s="482"/>
      <c r="AC41" s="483"/>
    </row>
    <row r="42" spans="1:29" x14ac:dyDescent="0.25">
      <c r="A42" s="131">
        <f>'[1]Matriz de riesgos'!A42</f>
        <v>32</v>
      </c>
      <c r="B42" s="139">
        <f>'[1]Matriz de riesgos'!B42</f>
        <v>0</v>
      </c>
      <c r="C42" s="199">
        <f>'[1]Matriz de riesgos'!C42</f>
        <v>0</v>
      </c>
      <c r="D42" s="134">
        <f>'[1]Matriz de riesgos'!D42</f>
        <v>0</v>
      </c>
      <c r="E42" s="135">
        <f>'[1]Matriz de riesgos'!E42</f>
        <v>0</v>
      </c>
      <c r="F42" s="136">
        <f>'[1]Matriz de riesgos'!F42</f>
        <v>0</v>
      </c>
      <c r="G42" s="137"/>
      <c r="H42" s="138"/>
      <c r="I42" s="139"/>
      <c r="J42" s="139"/>
      <c r="K42" s="140" t="e">
        <f t="shared" si="8"/>
        <v>#VALUE!</v>
      </c>
      <c r="L42" s="140" t="e">
        <f t="shared" si="9"/>
        <v>#VALUE!</v>
      </c>
      <c r="M42" s="141" t="e">
        <f t="shared" si="0"/>
        <v>#VALUE!</v>
      </c>
      <c r="N42" s="145" t="e">
        <f>IF(AND(G42="4 - Alto",M42=-4),"MODERADO",VLOOKUP(M42,[1]Parámetros!$B$20:$C$70,2,FALSE))</f>
        <v>#VALUE!</v>
      </c>
      <c r="O42" s="137">
        <f>'[1]Matriz de riesgos'!O42</f>
        <v>0</v>
      </c>
      <c r="P42" s="137">
        <f>'[1]Matriz de riesgos'!P42</f>
        <v>0</v>
      </c>
      <c r="Q42" s="142">
        <f>'[1]Matriz de riesgos'!Q42</f>
        <v>0</v>
      </c>
      <c r="R42" s="138">
        <f>'[1]Matriz de riesgos'!R42</f>
        <v>0</v>
      </c>
      <c r="S42" s="137">
        <f>'[1]Matriz de riesgos'!S42</f>
        <v>0</v>
      </c>
      <c r="T42" s="138">
        <f t="shared" si="7"/>
        <v>0</v>
      </c>
      <c r="U42" s="137">
        <f t="shared" si="2"/>
        <v>0</v>
      </c>
      <c r="V42" s="138" t="e">
        <f t="shared" si="3"/>
        <v>#VALUE!</v>
      </c>
      <c r="W42" s="138" t="e">
        <f t="shared" si="4"/>
        <v>#VALUE!</v>
      </c>
      <c r="X42" s="138" t="e">
        <f t="shared" si="5"/>
        <v>#VALUE!</v>
      </c>
      <c r="Y42" s="137" t="e">
        <f t="shared" si="6"/>
        <v>#VALUE!</v>
      </c>
      <c r="Z42" s="145" t="e">
        <f t="shared" si="1"/>
        <v>#VALUE!</v>
      </c>
      <c r="AA42" s="200" t="e">
        <f>IF(AND(U42="4 - Alto",Z42=-4),"MODERADO",VLOOKUP(Z42,[1]Parámetros!$B$20:$C$70,2,FALSE))</f>
        <v>#VALUE!</v>
      </c>
      <c r="AB42" s="484"/>
      <c r="AC42" s="485"/>
    </row>
    <row r="43" spans="1:29" x14ac:dyDescent="0.25">
      <c r="A43" s="147">
        <f>'[1]Matriz de riesgos'!A43</f>
        <v>33</v>
      </c>
      <c r="B43" s="152">
        <f>'[1]Matriz de riesgos'!B43</f>
        <v>0</v>
      </c>
      <c r="C43" s="149">
        <f>'[1]Matriz de riesgos'!C43</f>
        <v>0</v>
      </c>
      <c r="D43" s="149">
        <f>'[1]Matriz de riesgos'!D43</f>
        <v>0</v>
      </c>
      <c r="E43" s="149">
        <f>'[1]Matriz de riesgos'!E43</f>
        <v>0</v>
      </c>
      <c r="F43" s="152">
        <f>'[1]Matriz de riesgos'!F43</f>
        <v>0</v>
      </c>
      <c r="G43" s="151"/>
      <c r="H43" s="150"/>
      <c r="I43" s="152"/>
      <c r="J43" s="152"/>
      <c r="K43" s="153" t="e">
        <f t="shared" si="8"/>
        <v>#VALUE!</v>
      </c>
      <c r="L43" s="153" t="e">
        <f t="shared" si="9"/>
        <v>#VALUE!</v>
      </c>
      <c r="M43" s="154" t="e">
        <f t="shared" si="0"/>
        <v>#VALUE!</v>
      </c>
      <c r="N43" s="155" t="e">
        <f>IF(AND(G43="4 - Alto",M43=-4),"MODERADO",VLOOKUP(M43,[1]Parámetros!$B$20:$C$70,2,FALSE))</f>
        <v>#VALUE!</v>
      </c>
      <c r="O43" s="151">
        <f>'[1]Matriz de riesgos'!O43</f>
        <v>0</v>
      </c>
      <c r="P43" s="151">
        <f>'[1]Matriz de riesgos'!P43</f>
        <v>0</v>
      </c>
      <c r="Q43" s="156">
        <f>'[1]Matriz de riesgos'!Q43</f>
        <v>0</v>
      </c>
      <c r="R43" s="150">
        <f>'[1]Matriz de riesgos'!R43</f>
        <v>0</v>
      </c>
      <c r="S43" s="151">
        <f>'[1]Matriz de riesgos'!S43</f>
        <v>0</v>
      </c>
      <c r="T43" s="152">
        <f t="shared" si="7"/>
        <v>0</v>
      </c>
      <c r="U43" s="151">
        <f t="shared" si="2"/>
        <v>0</v>
      </c>
      <c r="V43" s="150" t="e">
        <f t="shared" si="3"/>
        <v>#VALUE!</v>
      </c>
      <c r="W43" s="150" t="e">
        <f t="shared" si="4"/>
        <v>#VALUE!</v>
      </c>
      <c r="X43" s="150" t="e">
        <f t="shared" si="5"/>
        <v>#VALUE!</v>
      </c>
      <c r="Y43" s="151" t="e">
        <f t="shared" si="6"/>
        <v>#VALUE!</v>
      </c>
      <c r="Z43" s="155" t="e">
        <f t="shared" si="1"/>
        <v>#VALUE!</v>
      </c>
      <c r="AA43" s="201" t="e">
        <f>IF(AND(U43="4 - Alto",Z43=-4),"MODERADO",VLOOKUP(Z43,[1]Parámetros!$B$20:$C$70,2,FALSE))</f>
        <v>#VALUE!</v>
      </c>
      <c r="AB43" s="482"/>
      <c r="AC43" s="483"/>
    </row>
    <row r="44" spans="1:29" x14ac:dyDescent="0.25">
      <c r="A44" s="131">
        <f>'[1]Matriz de riesgos'!A44</f>
        <v>34</v>
      </c>
      <c r="B44" s="139">
        <f>'[1]Matriz de riesgos'!B44</f>
        <v>0</v>
      </c>
      <c r="C44" s="199">
        <f>'[1]Matriz de riesgos'!C44</f>
        <v>0</v>
      </c>
      <c r="D44" s="134">
        <f>'[1]Matriz de riesgos'!D44</f>
        <v>0</v>
      </c>
      <c r="E44" s="135">
        <f>'[1]Matriz de riesgos'!E44</f>
        <v>0</v>
      </c>
      <c r="F44" s="136">
        <f>'[1]Matriz de riesgos'!F44</f>
        <v>0</v>
      </c>
      <c r="G44" s="137"/>
      <c r="H44" s="138"/>
      <c r="I44" s="139"/>
      <c r="J44" s="139"/>
      <c r="K44" s="140" t="e">
        <f t="shared" si="8"/>
        <v>#VALUE!</v>
      </c>
      <c r="L44" s="140" t="e">
        <f t="shared" si="9"/>
        <v>#VALUE!</v>
      </c>
      <c r="M44" s="141" t="e">
        <f t="shared" si="0"/>
        <v>#VALUE!</v>
      </c>
      <c r="N44" s="145" t="e">
        <f>IF(AND(G44="4 - Alto",M44=-4),"MODERADO",VLOOKUP(M44,[1]Parámetros!$B$20:$C$70,2,FALSE))</f>
        <v>#VALUE!</v>
      </c>
      <c r="O44" s="137">
        <f>'[1]Matriz de riesgos'!O44</f>
        <v>0</v>
      </c>
      <c r="P44" s="137">
        <f>'[1]Matriz de riesgos'!P44</f>
        <v>0</v>
      </c>
      <c r="Q44" s="142">
        <f>'[1]Matriz de riesgos'!Q44</f>
        <v>0</v>
      </c>
      <c r="R44" s="138">
        <f>'[1]Matriz de riesgos'!R44</f>
        <v>0</v>
      </c>
      <c r="S44" s="137">
        <f>'[1]Matriz de riesgos'!S44</f>
        <v>0</v>
      </c>
      <c r="T44" s="138">
        <f t="shared" si="7"/>
        <v>0</v>
      </c>
      <c r="U44" s="137">
        <f t="shared" si="2"/>
        <v>0</v>
      </c>
      <c r="V44" s="138" t="e">
        <f t="shared" si="3"/>
        <v>#VALUE!</v>
      </c>
      <c r="W44" s="138" t="e">
        <f t="shared" si="4"/>
        <v>#VALUE!</v>
      </c>
      <c r="X44" s="138" t="e">
        <f t="shared" si="5"/>
        <v>#VALUE!</v>
      </c>
      <c r="Y44" s="137" t="e">
        <f t="shared" si="6"/>
        <v>#VALUE!</v>
      </c>
      <c r="Z44" s="145" t="e">
        <f t="shared" si="1"/>
        <v>#VALUE!</v>
      </c>
      <c r="AA44" s="200" t="e">
        <f>IF(AND(U44="4 - Alto",Z44=-4),"MODERADO",VLOOKUP(Z44,[1]Parámetros!$B$20:$C$70,2,FALSE))</f>
        <v>#VALUE!</v>
      </c>
      <c r="AB44" s="484"/>
      <c r="AC44" s="485"/>
    </row>
    <row r="45" spans="1:29" x14ac:dyDescent="0.25">
      <c r="A45" s="147">
        <f>'[1]Matriz de riesgos'!A45</f>
        <v>35</v>
      </c>
      <c r="B45" s="152">
        <f>'[1]Matriz de riesgos'!B45</f>
        <v>0</v>
      </c>
      <c r="C45" s="149">
        <f>'[1]Matriz de riesgos'!C45</f>
        <v>0</v>
      </c>
      <c r="D45" s="149">
        <f>'[1]Matriz de riesgos'!D45</f>
        <v>0</v>
      </c>
      <c r="E45" s="149">
        <f>'[1]Matriz de riesgos'!E45</f>
        <v>0</v>
      </c>
      <c r="F45" s="152">
        <f>'[1]Matriz de riesgos'!F45</f>
        <v>0</v>
      </c>
      <c r="G45" s="151"/>
      <c r="H45" s="150"/>
      <c r="I45" s="152"/>
      <c r="J45" s="152"/>
      <c r="K45" s="153" t="e">
        <f t="shared" si="8"/>
        <v>#VALUE!</v>
      </c>
      <c r="L45" s="153" t="e">
        <f t="shared" si="9"/>
        <v>#VALUE!</v>
      </c>
      <c r="M45" s="154" t="e">
        <f t="shared" si="0"/>
        <v>#VALUE!</v>
      </c>
      <c r="N45" s="155" t="e">
        <f>IF(AND(G45="4 - Alto",M45=-4),"MODERADO",VLOOKUP(M45,[1]Parámetros!$B$20:$C$70,2,FALSE))</f>
        <v>#VALUE!</v>
      </c>
      <c r="O45" s="151">
        <f>'[1]Matriz de riesgos'!O45</f>
        <v>0</v>
      </c>
      <c r="P45" s="151">
        <f>'[1]Matriz de riesgos'!P45</f>
        <v>0</v>
      </c>
      <c r="Q45" s="156">
        <f>'[1]Matriz de riesgos'!Q45</f>
        <v>0</v>
      </c>
      <c r="R45" s="150">
        <f>'[1]Matriz de riesgos'!R45</f>
        <v>0</v>
      </c>
      <c r="S45" s="151">
        <f>'[1]Matriz de riesgos'!S45</f>
        <v>0</v>
      </c>
      <c r="T45" s="152">
        <f t="shared" si="7"/>
        <v>0</v>
      </c>
      <c r="U45" s="151">
        <f t="shared" si="2"/>
        <v>0</v>
      </c>
      <c r="V45" s="150" t="e">
        <f t="shared" si="3"/>
        <v>#VALUE!</v>
      </c>
      <c r="W45" s="150" t="e">
        <f t="shared" si="4"/>
        <v>#VALUE!</v>
      </c>
      <c r="X45" s="150" t="e">
        <f t="shared" si="5"/>
        <v>#VALUE!</v>
      </c>
      <c r="Y45" s="151" t="e">
        <f t="shared" si="6"/>
        <v>#VALUE!</v>
      </c>
      <c r="Z45" s="155" t="e">
        <f t="shared" si="1"/>
        <v>#VALUE!</v>
      </c>
      <c r="AA45" s="201" t="e">
        <f>IF(AND(U45="4 - Alto",Z45=-4),"MODERADO",VLOOKUP(Z45,[1]Parámetros!$B$20:$C$70,2,FALSE))</f>
        <v>#VALUE!</v>
      </c>
      <c r="AB45" s="482"/>
      <c r="AC45" s="483"/>
    </row>
    <row r="46" spans="1:29" x14ac:dyDescent="0.25">
      <c r="A46" s="131">
        <f>'[1]Matriz de riesgos'!A46</f>
        <v>36</v>
      </c>
      <c r="B46" s="139">
        <f>'[1]Matriz de riesgos'!B46</f>
        <v>0</v>
      </c>
      <c r="C46" s="199">
        <f>'[1]Matriz de riesgos'!C46</f>
        <v>0</v>
      </c>
      <c r="D46" s="134">
        <f>'[1]Matriz de riesgos'!D46</f>
        <v>0</v>
      </c>
      <c r="E46" s="135">
        <f>'[1]Matriz de riesgos'!E46</f>
        <v>0</v>
      </c>
      <c r="F46" s="136">
        <f>'[1]Matriz de riesgos'!F46</f>
        <v>0</v>
      </c>
      <c r="G46" s="137"/>
      <c r="H46" s="138"/>
      <c r="I46" s="139"/>
      <c r="J46" s="139"/>
      <c r="K46" s="140" t="e">
        <f t="shared" si="8"/>
        <v>#VALUE!</v>
      </c>
      <c r="L46" s="140" t="e">
        <f t="shared" si="9"/>
        <v>#VALUE!</v>
      </c>
      <c r="M46" s="141" t="e">
        <f t="shared" si="0"/>
        <v>#VALUE!</v>
      </c>
      <c r="N46" s="145" t="e">
        <f>IF(AND(G46="4 - Alto",M46=-4),"MODERADO",VLOOKUP(M46,[1]Parámetros!$B$20:$C$70,2,FALSE))</f>
        <v>#VALUE!</v>
      </c>
      <c r="O46" s="137">
        <f>'[1]Matriz de riesgos'!O46</f>
        <v>0</v>
      </c>
      <c r="P46" s="137">
        <f>'[1]Matriz de riesgos'!P46</f>
        <v>0</v>
      </c>
      <c r="Q46" s="142">
        <f>'[1]Matriz de riesgos'!Q46</f>
        <v>0</v>
      </c>
      <c r="R46" s="138">
        <f>'[1]Matriz de riesgos'!R46</f>
        <v>0</v>
      </c>
      <c r="S46" s="137">
        <f>'[1]Matriz de riesgos'!S46</f>
        <v>0</v>
      </c>
      <c r="T46" s="138">
        <f t="shared" si="7"/>
        <v>0</v>
      </c>
      <c r="U46" s="137">
        <f t="shared" si="2"/>
        <v>0</v>
      </c>
      <c r="V46" s="138" t="e">
        <f t="shared" si="3"/>
        <v>#VALUE!</v>
      </c>
      <c r="W46" s="138" t="e">
        <f t="shared" si="4"/>
        <v>#VALUE!</v>
      </c>
      <c r="X46" s="138" t="e">
        <f t="shared" si="5"/>
        <v>#VALUE!</v>
      </c>
      <c r="Y46" s="137" t="e">
        <f t="shared" si="6"/>
        <v>#VALUE!</v>
      </c>
      <c r="Z46" s="145" t="e">
        <f t="shared" si="1"/>
        <v>#VALUE!</v>
      </c>
      <c r="AA46" s="200" t="e">
        <f>IF(AND(U46="4 - Alto",Z46=-4),"MODERADO",VLOOKUP(Z46,[1]Parámetros!$B$20:$C$70,2,FALSE))</f>
        <v>#VALUE!</v>
      </c>
      <c r="AB46" s="484"/>
      <c r="AC46" s="485"/>
    </row>
    <row r="47" spans="1:29" x14ac:dyDescent="0.25">
      <c r="A47" s="147">
        <f>'[1]Matriz de riesgos'!A47</f>
        <v>37</v>
      </c>
      <c r="B47" s="152">
        <f>'[1]Matriz de riesgos'!B47</f>
        <v>0</v>
      </c>
      <c r="C47" s="149">
        <f>'[1]Matriz de riesgos'!C47</f>
        <v>0</v>
      </c>
      <c r="D47" s="149">
        <f>'[1]Matriz de riesgos'!D47</f>
        <v>0</v>
      </c>
      <c r="E47" s="149">
        <f>'[1]Matriz de riesgos'!E47</f>
        <v>0</v>
      </c>
      <c r="F47" s="152">
        <f>'[1]Matriz de riesgos'!F47</f>
        <v>0</v>
      </c>
      <c r="G47" s="151"/>
      <c r="H47" s="150"/>
      <c r="I47" s="152"/>
      <c r="J47" s="152"/>
      <c r="K47" s="153" t="e">
        <f t="shared" si="8"/>
        <v>#VALUE!</v>
      </c>
      <c r="L47" s="153" t="e">
        <f t="shared" si="9"/>
        <v>#VALUE!</v>
      </c>
      <c r="M47" s="154" t="e">
        <f t="shared" si="0"/>
        <v>#VALUE!</v>
      </c>
      <c r="N47" s="155" t="e">
        <f>IF(AND(G47="4 - Alto",M47=-4),"MODERADO",VLOOKUP(M47,[1]Parámetros!$B$20:$C$70,2,FALSE))</f>
        <v>#VALUE!</v>
      </c>
      <c r="O47" s="151">
        <f>'[1]Matriz de riesgos'!O47</f>
        <v>0</v>
      </c>
      <c r="P47" s="151">
        <f>'[1]Matriz de riesgos'!P47</f>
        <v>0</v>
      </c>
      <c r="Q47" s="156">
        <f>'[1]Matriz de riesgos'!Q47</f>
        <v>0</v>
      </c>
      <c r="R47" s="150">
        <f>'[1]Matriz de riesgos'!R47</f>
        <v>0</v>
      </c>
      <c r="S47" s="151">
        <f>'[1]Matriz de riesgos'!S47</f>
        <v>0</v>
      </c>
      <c r="T47" s="152">
        <f t="shared" si="7"/>
        <v>0</v>
      </c>
      <c r="U47" s="151">
        <f t="shared" si="2"/>
        <v>0</v>
      </c>
      <c r="V47" s="150" t="e">
        <f t="shared" si="3"/>
        <v>#VALUE!</v>
      </c>
      <c r="W47" s="150" t="e">
        <f t="shared" si="4"/>
        <v>#VALUE!</v>
      </c>
      <c r="X47" s="150" t="e">
        <f t="shared" si="5"/>
        <v>#VALUE!</v>
      </c>
      <c r="Y47" s="151" t="e">
        <f t="shared" si="6"/>
        <v>#VALUE!</v>
      </c>
      <c r="Z47" s="155" t="e">
        <f t="shared" si="1"/>
        <v>#VALUE!</v>
      </c>
      <c r="AA47" s="201" t="e">
        <f>IF(AND(U47="4 - Alto",Z47=-4),"MODERADO",VLOOKUP(Z47,[1]Parámetros!$B$20:$C$70,2,FALSE))</f>
        <v>#VALUE!</v>
      </c>
      <c r="AB47" s="482"/>
      <c r="AC47" s="483"/>
    </row>
    <row r="48" spans="1:29" x14ac:dyDescent="0.25">
      <c r="A48" s="131">
        <f>'[1]Matriz de riesgos'!A48</f>
        <v>38</v>
      </c>
      <c r="B48" s="139">
        <f>'[1]Matriz de riesgos'!B48</f>
        <v>0</v>
      </c>
      <c r="C48" s="199">
        <f>'[1]Matriz de riesgos'!C48</f>
        <v>0</v>
      </c>
      <c r="D48" s="134">
        <f>'[1]Matriz de riesgos'!D48</f>
        <v>0</v>
      </c>
      <c r="E48" s="135">
        <f>'[1]Matriz de riesgos'!E48</f>
        <v>0</v>
      </c>
      <c r="F48" s="136">
        <f>'[1]Matriz de riesgos'!F48</f>
        <v>0</v>
      </c>
      <c r="G48" s="137"/>
      <c r="H48" s="138"/>
      <c r="I48" s="139"/>
      <c r="J48" s="139"/>
      <c r="K48" s="140" t="e">
        <f t="shared" si="8"/>
        <v>#VALUE!</v>
      </c>
      <c r="L48" s="140" t="e">
        <f t="shared" si="9"/>
        <v>#VALUE!</v>
      </c>
      <c r="M48" s="141" t="e">
        <f t="shared" si="0"/>
        <v>#VALUE!</v>
      </c>
      <c r="N48" s="145" t="e">
        <f>IF(AND(G48="4 - Alto",M48=-4),"MODERADO",VLOOKUP(M48,[1]Parámetros!$B$20:$C$70,2,FALSE))</f>
        <v>#VALUE!</v>
      </c>
      <c r="O48" s="137">
        <f>'[1]Matriz de riesgos'!O48</f>
        <v>0</v>
      </c>
      <c r="P48" s="137">
        <f>'[1]Matriz de riesgos'!P48</f>
        <v>0</v>
      </c>
      <c r="Q48" s="142">
        <f>'[1]Matriz de riesgos'!Q48</f>
        <v>0</v>
      </c>
      <c r="R48" s="138">
        <f>'[1]Matriz de riesgos'!R48</f>
        <v>0</v>
      </c>
      <c r="S48" s="137">
        <f>'[1]Matriz de riesgos'!S48</f>
        <v>0</v>
      </c>
      <c r="T48" s="138">
        <f t="shared" si="7"/>
        <v>0</v>
      </c>
      <c r="U48" s="137">
        <f t="shared" si="2"/>
        <v>0</v>
      </c>
      <c r="V48" s="138" t="e">
        <f t="shared" si="3"/>
        <v>#VALUE!</v>
      </c>
      <c r="W48" s="138" t="e">
        <f t="shared" si="4"/>
        <v>#VALUE!</v>
      </c>
      <c r="X48" s="138" t="e">
        <f t="shared" si="5"/>
        <v>#VALUE!</v>
      </c>
      <c r="Y48" s="137" t="e">
        <f t="shared" si="6"/>
        <v>#VALUE!</v>
      </c>
      <c r="Z48" s="145" t="e">
        <f t="shared" si="1"/>
        <v>#VALUE!</v>
      </c>
      <c r="AA48" s="200" t="e">
        <f>IF(AND(U48="4 - Alto",Z48=-4),"MODERADO",VLOOKUP(Z48,[1]Parámetros!$B$20:$C$70,2,FALSE))</f>
        <v>#VALUE!</v>
      </c>
      <c r="AB48" s="484"/>
      <c r="AC48" s="485"/>
    </row>
    <row r="49" spans="1:29" x14ac:dyDescent="0.25">
      <c r="A49" s="147">
        <f>'[1]Matriz de riesgos'!A49</f>
        <v>39</v>
      </c>
      <c r="B49" s="152">
        <f>'[1]Matriz de riesgos'!B49</f>
        <v>0</v>
      </c>
      <c r="C49" s="149">
        <f>'[1]Matriz de riesgos'!C49</f>
        <v>0</v>
      </c>
      <c r="D49" s="149">
        <f>'[1]Matriz de riesgos'!D49</f>
        <v>0</v>
      </c>
      <c r="E49" s="149">
        <f>'[1]Matriz de riesgos'!E49</f>
        <v>0</v>
      </c>
      <c r="F49" s="152">
        <f>'[1]Matriz de riesgos'!F49</f>
        <v>0</v>
      </c>
      <c r="G49" s="151"/>
      <c r="H49" s="150"/>
      <c r="I49" s="152"/>
      <c r="J49" s="152"/>
      <c r="K49" s="153" t="e">
        <f t="shared" si="8"/>
        <v>#VALUE!</v>
      </c>
      <c r="L49" s="153" t="e">
        <f t="shared" si="9"/>
        <v>#VALUE!</v>
      </c>
      <c r="M49" s="154" t="e">
        <f t="shared" si="0"/>
        <v>#VALUE!</v>
      </c>
      <c r="N49" s="155" t="e">
        <f>IF(AND(G49="4 - Alto",M49=-4),"MODERADO",VLOOKUP(M49,[1]Parámetros!$B$20:$C$70,2,FALSE))</f>
        <v>#VALUE!</v>
      </c>
      <c r="O49" s="151">
        <f>'[1]Matriz de riesgos'!O49</f>
        <v>0</v>
      </c>
      <c r="P49" s="151">
        <f>'[1]Matriz de riesgos'!P49</f>
        <v>0</v>
      </c>
      <c r="Q49" s="156">
        <f>'[1]Matriz de riesgos'!Q49</f>
        <v>0</v>
      </c>
      <c r="R49" s="150">
        <f>'[1]Matriz de riesgos'!R49</f>
        <v>0</v>
      </c>
      <c r="S49" s="151">
        <f>'[1]Matriz de riesgos'!S49</f>
        <v>0</v>
      </c>
      <c r="T49" s="152">
        <f t="shared" si="7"/>
        <v>0</v>
      </c>
      <c r="U49" s="151">
        <f t="shared" si="2"/>
        <v>0</v>
      </c>
      <c r="V49" s="150" t="e">
        <f t="shared" si="3"/>
        <v>#VALUE!</v>
      </c>
      <c r="W49" s="150" t="e">
        <f t="shared" si="4"/>
        <v>#VALUE!</v>
      </c>
      <c r="X49" s="150" t="e">
        <f t="shared" si="5"/>
        <v>#VALUE!</v>
      </c>
      <c r="Y49" s="151" t="e">
        <f t="shared" si="6"/>
        <v>#VALUE!</v>
      </c>
      <c r="Z49" s="155" t="e">
        <f t="shared" si="1"/>
        <v>#VALUE!</v>
      </c>
      <c r="AA49" s="201" t="e">
        <f>IF(AND(U49="4 - Alto",Z49=-4),"MODERADO",VLOOKUP(Z49,[1]Parámetros!$B$20:$C$70,2,FALSE))</f>
        <v>#VALUE!</v>
      </c>
      <c r="AB49" s="482"/>
      <c r="AC49" s="483"/>
    </row>
    <row r="50" spans="1:29" x14ac:dyDescent="0.25">
      <c r="A50" s="131">
        <f>'[1]Matriz de riesgos'!A50</f>
        <v>40</v>
      </c>
      <c r="B50" s="139">
        <f>'[1]Matriz de riesgos'!B50</f>
        <v>0</v>
      </c>
      <c r="C50" s="199">
        <f>'[1]Matriz de riesgos'!C50</f>
        <v>0</v>
      </c>
      <c r="D50" s="134">
        <f>'[1]Matriz de riesgos'!D50</f>
        <v>0</v>
      </c>
      <c r="E50" s="135">
        <f>'[1]Matriz de riesgos'!E50</f>
        <v>0</v>
      </c>
      <c r="F50" s="136">
        <f>'[1]Matriz de riesgos'!F50</f>
        <v>0</v>
      </c>
      <c r="G50" s="137"/>
      <c r="H50" s="138"/>
      <c r="I50" s="139"/>
      <c r="J50" s="139"/>
      <c r="K50" s="140" t="e">
        <f t="shared" si="8"/>
        <v>#VALUE!</v>
      </c>
      <c r="L50" s="140" t="e">
        <f t="shared" si="9"/>
        <v>#VALUE!</v>
      </c>
      <c r="M50" s="141" t="e">
        <f t="shared" si="0"/>
        <v>#VALUE!</v>
      </c>
      <c r="N50" s="145" t="e">
        <f>IF(AND(G50="4 - Alto",M50=-4),"MODERADO",VLOOKUP(M50,[1]Parámetros!$B$20:$C$70,2,FALSE))</f>
        <v>#VALUE!</v>
      </c>
      <c r="O50" s="137">
        <f>'[1]Matriz de riesgos'!O50</f>
        <v>0</v>
      </c>
      <c r="P50" s="137">
        <f>'[1]Matriz de riesgos'!P50</f>
        <v>0</v>
      </c>
      <c r="Q50" s="142">
        <f>'[1]Matriz de riesgos'!Q50</f>
        <v>0</v>
      </c>
      <c r="R50" s="138">
        <f>'[1]Matriz de riesgos'!R50</f>
        <v>0</v>
      </c>
      <c r="S50" s="137">
        <f>'[1]Matriz de riesgos'!S50</f>
        <v>0</v>
      </c>
      <c r="T50" s="138">
        <f t="shared" si="7"/>
        <v>0</v>
      </c>
      <c r="U50" s="137">
        <f t="shared" si="2"/>
        <v>0</v>
      </c>
      <c r="V50" s="138" t="e">
        <f t="shared" si="3"/>
        <v>#VALUE!</v>
      </c>
      <c r="W50" s="138" t="e">
        <f t="shared" si="4"/>
        <v>#VALUE!</v>
      </c>
      <c r="X50" s="138" t="e">
        <f t="shared" si="5"/>
        <v>#VALUE!</v>
      </c>
      <c r="Y50" s="137" t="e">
        <f t="shared" si="6"/>
        <v>#VALUE!</v>
      </c>
      <c r="Z50" s="145" t="e">
        <f t="shared" si="1"/>
        <v>#VALUE!</v>
      </c>
      <c r="AA50" s="200" t="e">
        <f>IF(AND(U50="4 - Alto",Z50=-4),"MODERADO",VLOOKUP(Z50,[1]Parámetros!$B$20:$C$70,2,FALSE))</f>
        <v>#VALUE!</v>
      </c>
      <c r="AB50" s="484"/>
      <c r="AC50" s="485"/>
    </row>
    <row r="51" spans="1:29" ht="15" customHeight="1" x14ac:dyDescent="0.25">
      <c r="A51" s="147">
        <f>'[1]Matriz de riesgos'!A51</f>
        <v>41</v>
      </c>
      <c r="B51" s="152">
        <f>'[1]Matriz de riesgos'!B51</f>
        <v>0</v>
      </c>
      <c r="C51" s="149">
        <f>'[1]Matriz de riesgos'!C51</f>
        <v>0</v>
      </c>
      <c r="D51" s="149">
        <f>'[1]Matriz de riesgos'!D51</f>
        <v>0</v>
      </c>
      <c r="E51" s="149">
        <f>'[1]Matriz de riesgos'!E51</f>
        <v>0</v>
      </c>
      <c r="F51" s="152">
        <f>'[1]Matriz de riesgos'!F51</f>
        <v>0</v>
      </c>
      <c r="G51" s="151"/>
      <c r="H51" s="150"/>
      <c r="I51" s="152"/>
      <c r="J51" s="152"/>
      <c r="K51" s="153" t="e">
        <f t="shared" si="8"/>
        <v>#VALUE!</v>
      </c>
      <c r="L51" s="153" t="e">
        <f t="shared" si="9"/>
        <v>#VALUE!</v>
      </c>
      <c r="M51" s="154" t="e">
        <f t="shared" si="0"/>
        <v>#VALUE!</v>
      </c>
      <c r="N51" s="155" t="e">
        <f>IF(AND(G51="4 - Alto",M51=-4),"MODERADO",VLOOKUP(M51,[1]Parámetros!$B$20:$C$70,2,FALSE))</f>
        <v>#VALUE!</v>
      </c>
      <c r="O51" s="151">
        <f>'[1]Matriz de riesgos'!O51</f>
        <v>0</v>
      </c>
      <c r="P51" s="151">
        <f>'[1]Matriz de riesgos'!P51</f>
        <v>0</v>
      </c>
      <c r="Q51" s="156">
        <f>'[1]Matriz de riesgos'!Q51</f>
        <v>0</v>
      </c>
      <c r="R51" s="150">
        <f>'[1]Matriz de riesgos'!R51</f>
        <v>0</v>
      </c>
      <c r="S51" s="151">
        <f>'[1]Matriz de riesgos'!S51</f>
        <v>0</v>
      </c>
      <c r="T51" s="152">
        <f t="shared" si="7"/>
        <v>0</v>
      </c>
      <c r="U51" s="151">
        <f t="shared" si="2"/>
        <v>0</v>
      </c>
      <c r="V51" s="150" t="e">
        <f t="shared" si="3"/>
        <v>#VALUE!</v>
      </c>
      <c r="W51" s="150" t="e">
        <f t="shared" si="4"/>
        <v>#VALUE!</v>
      </c>
      <c r="X51" s="150" t="e">
        <f t="shared" si="5"/>
        <v>#VALUE!</v>
      </c>
      <c r="Y51" s="151" t="e">
        <f t="shared" si="6"/>
        <v>#VALUE!</v>
      </c>
      <c r="Z51" s="155" t="e">
        <f t="shared" si="1"/>
        <v>#VALUE!</v>
      </c>
      <c r="AA51" s="201" t="e">
        <f>IF(AND(U51="4 - Alto",Z51=-4),"MODERADO",VLOOKUP(Z51,[1]Parámetros!$B$20:$C$70,2,FALSE))</f>
        <v>#VALUE!</v>
      </c>
      <c r="AB51" s="482"/>
      <c r="AC51" s="483"/>
    </row>
    <row r="52" spans="1:29" x14ac:dyDescent="0.25">
      <c r="A52" s="131">
        <f>'[1]Matriz de riesgos'!A52</f>
        <v>42</v>
      </c>
      <c r="B52" s="139">
        <f>'[1]Matriz de riesgos'!B52</f>
        <v>0</v>
      </c>
      <c r="C52" s="199">
        <f>'[1]Matriz de riesgos'!C52</f>
        <v>0</v>
      </c>
      <c r="D52" s="134">
        <f>'[1]Matriz de riesgos'!D52</f>
        <v>0</v>
      </c>
      <c r="E52" s="135">
        <f>'[1]Matriz de riesgos'!E52</f>
        <v>0</v>
      </c>
      <c r="F52" s="136">
        <f>'[1]Matriz de riesgos'!F52</f>
        <v>0</v>
      </c>
      <c r="G52" s="137"/>
      <c r="H52" s="138"/>
      <c r="I52" s="139"/>
      <c r="J52" s="139"/>
      <c r="K52" s="140" t="e">
        <f t="shared" si="8"/>
        <v>#VALUE!</v>
      </c>
      <c r="L52" s="140" t="e">
        <f t="shared" si="9"/>
        <v>#VALUE!</v>
      </c>
      <c r="M52" s="141" t="e">
        <f t="shared" si="0"/>
        <v>#VALUE!</v>
      </c>
      <c r="N52" s="145" t="e">
        <f>IF(AND(G52="4 - Alto",M52=-4),"MODERADO",VLOOKUP(M52,[1]Parámetros!$B$20:$C$70,2,FALSE))</f>
        <v>#VALUE!</v>
      </c>
      <c r="O52" s="137">
        <f>'[1]Matriz de riesgos'!O52</f>
        <v>0</v>
      </c>
      <c r="P52" s="137">
        <f>'[1]Matriz de riesgos'!P52</f>
        <v>0</v>
      </c>
      <c r="Q52" s="142">
        <f>'[1]Matriz de riesgos'!Q52</f>
        <v>0</v>
      </c>
      <c r="R52" s="138">
        <f>'[1]Matriz de riesgos'!R52</f>
        <v>0</v>
      </c>
      <c r="S52" s="137">
        <f>'[1]Matriz de riesgos'!S52</f>
        <v>0</v>
      </c>
      <c r="T52" s="138">
        <f t="shared" si="7"/>
        <v>0</v>
      </c>
      <c r="U52" s="137">
        <f t="shared" si="2"/>
        <v>0</v>
      </c>
      <c r="V52" s="138" t="e">
        <f t="shared" si="3"/>
        <v>#VALUE!</v>
      </c>
      <c r="W52" s="138" t="e">
        <f t="shared" si="4"/>
        <v>#VALUE!</v>
      </c>
      <c r="X52" s="138" t="e">
        <f t="shared" si="5"/>
        <v>#VALUE!</v>
      </c>
      <c r="Y52" s="137" t="e">
        <f t="shared" si="6"/>
        <v>#VALUE!</v>
      </c>
      <c r="Z52" s="145" t="e">
        <f t="shared" si="1"/>
        <v>#VALUE!</v>
      </c>
      <c r="AA52" s="200" t="e">
        <f>IF(AND(U52="4 - Alto",Z52=-4),"MODERADO",VLOOKUP(Z52,[1]Parámetros!$B$20:$C$70,2,FALSE))</f>
        <v>#VALUE!</v>
      </c>
      <c r="AB52" s="484"/>
      <c r="AC52" s="485"/>
    </row>
    <row r="53" spans="1:29" x14ac:dyDescent="0.25">
      <c r="A53" s="147">
        <f>'[1]Matriz de riesgos'!A53</f>
        <v>43</v>
      </c>
      <c r="B53" s="152">
        <f>'[1]Matriz de riesgos'!B53</f>
        <v>0</v>
      </c>
      <c r="C53" s="149">
        <f>'[1]Matriz de riesgos'!C53</f>
        <v>0</v>
      </c>
      <c r="D53" s="149">
        <f>'[1]Matriz de riesgos'!D53</f>
        <v>0</v>
      </c>
      <c r="E53" s="149">
        <f>'[1]Matriz de riesgos'!E53</f>
        <v>0</v>
      </c>
      <c r="F53" s="152">
        <f>'[1]Matriz de riesgos'!F53</f>
        <v>0</v>
      </c>
      <c r="G53" s="151"/>
      <c r="H53" s="150"/>
      <c r="I53" s="152"/>
      <c r="J53" s="152"/>
      <c r="K53" s="153" t="e">
        <f t="shared" si="8"/>
        <v>#VALUE!</v>
      </c>
      <c r="L53" s="153" t="e">
        <f t="shared" si="9"/>
        <v>#VALUE!</v>
      </c>
      <c r="M53" s="154" t="e">
        <f t="shared" si="0"/>
        <v>#VALUE!</v>
      </c>
      <c r="N53" s="155" t="e">
        <f>IF(AND(G53="4 - Alto",M53=-4),"MODERADO",VLOOKUP(M53,[1]Parámetros!$B$20:$C$70,2,FALSE))</f>
        <v>#VALUE!</v>
      </c>
      <c r="O53" s="151">
        <f>'[1]Matriz de riesgos'!O53</f>
        <v>0</v>
      </c>
      <c r="P53" s="151">
        <f>'[1]Matriz de riesgos'!P53</f>
        <v>0</v>
      </c>
      <c r="Q53" s="156">
        <f>'[1]Matriz de riesgos'!Q53</f>
        <v>0</v>
      </c>
      <c r="R53" s="150">
        <f>'[1]Matriz de riesgos'!R53</f>
        <v>0</v>
      </c>
      <c r="S53" s="151">
        <f>'[1]Matriz de riesgos'!S53</f>
        <v>0</v>
      </c>
      <c r="T53" s="152">
        <f t="shared" si="7"/>
        <v>0</v>
      </c>
      <c r="U53" s="151">
        <f t="shared" si="2"/>
        <v>0</v>
      </c>
      <c r="V53" s="150" t="e">
        <f t="shared" si="3"/>
        <v>#VALUE!</v>
      </c>
      <c r="W53" s="150" t="e">
        <f t="shared" si="4"/>
        <v>#VALUE!</v>
      </c>
      <c r="X53" s="150" t="e">
        <f t="shared" si="5"/>
        <v>#VALUE!</v>
      </c>
      <c r="Y53" s="151" t="e">
        <f t="shared" si="6"/>
        <v>#VALUE!</v>
      </c>
      <c r="Z53" s="155" t="e">
        <f t="shared" si="1"/>
        <v>#VALUE!</v>
      </c>
      <c r="AA53" s="201" t="e">
        <f>IF(AND(U53="4 - Alto",Z53=-4),"MODERADO",VLOOKUP(Z53,[1]Parámetros!$B$20:$C$70,2,FALSE))</f>
        <v>#VALUE!</v>
      </c>
      <c r="AB53" s="482"/>
      <c r="AC53" s="483"/>
    </row>
    <row r="54" spans="1:29" x14ac:dyDescent="0.25">
      <c r="A54" s="131">
        <f>'[1]Matriz de riesgos'!A54</f>
        <v>44</v>
      </c>
      <c r="B54" s="139">
        <f>'[1]Matriz de riesgos'!B54</f>
        <v>0</v>
      </c>
      <c r="C54" s="199">
        <f>'[1]Matriz de riesgos'!C54</f>
        <v>0</v>
      </c>
      <c r="D54" s="134">
        <f>'[1]Matriz de riesgos'!D54</f>
        <v>0</v>
      </c>
      <c r="E54" s="135">
        <f>'[1]Matriz de riesgos'!E54</f>
        <v>0</v>
      </c>
      <c r="F54" s="136">
        <f>'[1]Matriz de riesgos'!F54</f>
        <v>0</v>
      </c>
      <c r="G54" s="137"/>
      <c r="H54" s="138"/>
      <c r="I54" s="139"/>
      <c r="J54" s="139"/>
      <c r="K54" s="140" t="e">
        <f t="shared" si="8"/>
        <v>#VALUE!</v>
      </c>
      <c r="L54" s="140" t="e">
        <f t="shared" si="9"/>
        <v>#VALUE!</v>
      </c>
      <c r="M54" s="141" t="e">
        <f t="shared" si="0"/>
        <v>#VALUE!</v>
      </c>
      <c r="N54" s="145" t="e">
        <f>IF(AND(G54="4 - Alto",M54=-4),"MODERADO",VLOOKUP(M54,[1]Parámetros!$B$20:$C$70,2,FALSE))</f>
        <v>#VALUE!</v>
      </c>
      <c r="O54" s="137">
        <f>'[1]Matriz de riesgos'!O54</f>
        <v>0</v>
      </c>
      <c r="P54" s="137">
        <f>'[1]Matriz de riesgos'!P54</f>
        <v>0</v>
      </c>
      <c r="Q54" s="142">
        <f>'[1]Matriz de riesgos'!Q54</f>
        <v>0</v>
      </c>
      <c r="R54" s="138">
        <f>'[1]Matriz de riesgos'!R54</f>
        <v>0</v>
      </c>
      <c r="S54" s="137">
        <f>'[1]Matriz de riesgos'!S54</f>
        <v>0</v>
      </c>
      <c r="T54" s="138">
        <f t="shared" si="7"/>
        <v>0</v>
      </c>
      <c r="U54" s="137">
        <f t="shared" si="2"/>
        <v>0</v>
      </c>
      <c r="V54" s="138" t="e">
        <f t="shared" si="3"/>
        <v>#VALUE!</v>
      </c>
      <c r="W54" s="138" t="e">
        <f t="shared" si="4"/>
        <v>#VALUE!</v>
      </c>
      <c r="X54" s="138" t="e">
        <f t="shared" si="5"/>
        <v>#VALUE!</v>
      </c>
      <c r="Y54" s="137" t="e">
        <f t="shared" si="6"/>
        <v>#VALUE!</v>
      </c>
      <c r="Z54" s="145" t="e">
        <f t="shared" si="1"/>
        <v>#VALUE!</v>
      </c>
      <c r="AA54" s="200" t="e">
        <f>IF(AND(U54="4 - Alto",Z54=-4),"MODERADO",VLOOKUP(Z54,[1]Parámetros!$B$20:$C$70,2,FALSE))</f>
        <v>#VALUE!</v>
      </c>
      <c r="AB54" s="484"/>
      <c r="AC54" s="485"/>
    </row>
    <row r="55" spans="1:29" x14ac:dyDescent="0.25">
      <c r="A55" s="147">
        <f>'[1]Matriz de riesgos'!A55</f>
        <v>45</v>
      </c>
      <c r="B55" s="152">
        <f>'[1]Matriz de riesgos'!B55</f>
        <v>0</v>
      </c>
      <c r="C55" s="149">
        <f>'[1]Matriz de riesgos'!C55</f>
        <v>0</v>
      </c>
      <c r="D55" s="149">
        <f>'[1]Matriz de riesgos'!D55</f>
        <v>0</v>
      </c>
      <c r="E55" s="149">
        <f>'[1]Matriz de riesgos'!E55</f>
        <v>0</v>
      </c>
      <c r="F55" s="152">
        <f>'[1]Matriz de riesgos'!F55</f>
        <v>0</v>
      </c>
      <c r="G55" s="151"/>
      <c r="H55" s="150"/>
      <c r="I55" s="152"/>
      <c r="J55" s="152"/>
      <c r="K55" s="153" t="e">
        <f t="shared" si="8"/>
        <v>#VALUE!</v>
      </c>
      <c r="L55" s="153" t="e">
        <f t="shared" si="9"/>
        <v>#VALUE!</v>
      </c>
      <c r="M55" s="154" t="e">
        <f t="shared" si="0"/>
        <v>#VALUE!</v>
      </c>
      <c r="N55" s="155" t="e">
        <f>IF(AND(G55="4 - Alto",M55=-4),"MODERADO",VLOOKUP(M55,[1]Parámetros!$B$20:$C$70,2,FALSE))</f>
        <v>#VALUE!</v>
      </c>
      <c r="O55" s="151">
        <f>'[1]Matriz de riesgos'!O55</f>
        <v>0</v>
      </c>
      <c r="P55" s="151">
        <f>'[1]Matriz de riesgos'!P55</f>
        <v>0</v>
      </c>
      <c r="Q55" s="156">
        <f>'[1]Matriz de riesgos'!Q55</f>
        <v>0</v>
      </c>
      <c r="R55" s="150">
        <f>'[1]Matriz de riesgos'!R55</f>
        <v>0</v>
      </c>
      <c r="S55" s="151">
        <f>'[1]Matriz de riesgos'!S55</f>
        <v>0</v>
      </c>
      <c r="T55" s="152">
        <f t="shared" si="7"/>
        <v>0</v>
      </c>
      <c r="U55" s="151">
        <f t="shared" si="2"/>
        <v>0</v>
      </c>
      <c r="V55" s="150" t="e">
        <f t="shared" si="3"/>
        <v>#VALUE!</v>
      </c>
      <c r="W55" s="150" t="e">
        <f t="shared" si="4"/>
        <v>#VALUE!</v>
      </c>
      <c r="X55" s="150" t="e">
        <f t="shared" si="5"/>
        <v>#VALUE!</v>
      </c>
      <c r="Y55" s="151" t="e">
        <f t="shared" si="6"/>
        <v>#VALUE!</v>
      </c>
      <c r="Z55" s="155" t="e">
        <f t="shared" si="1"/>
        <v>#VALUE!</v>
      </c>
      <c r="AA55" s="201" t="e">
        <f>IF(AND(U55="4 - Alto",Z55=-4),"MODERADO",VLOOKUP(Z55,[1]Parámetros!$B$20:$C$70,2,FALSE))</f>
        <v>#VALUE!</v>
      </c>
      <c r="AB55" s="482"/>
      <c r="AC55" s="483"/>
    </row>
    <row r="56" spans="1:29" x14ac:dyDescent="0.25">
      <c r="A56" s="131">
        <f>'[1]Matriz de riesgos'!A56</f>
        <v>46</v>
      </c>
      <c r="B56" s="139">
        <f>'[1]Matriz de riesgos'!B56</f>
        <v>0</v>
      </c>
      <c r="C56" s="199">
        <f>'[1]Matriz de riesgos'!C56</f>
        <v>0</v>
      </c>
      <c r="D56" s="134">
        <f>'[1]Matriz de riesgos'!D56</f>
        <v>0</v>
      </c>
      <c r="E56" s="135">
        <f>'[1]Matriz de riesgos'!E56</f>
        <v>0</v>
      </c>
      <c r="F56" s="136">
        <f>'[1]Matriz de riesgos'!F56</f>
        <v>0</v>
      </c>
      <c r="G56" s="137"/>
      <c r="H56" s="138"/>
      <c r="I56" s="139"/>
      <c r="J56" s="139"/>
      <c r="K56" s="140" t="e">
        <f t="shared" si="8"/>
        <v>#VALUE!</v>
      </c>
      <c r="L56" s="140" t="e">
        <f t="shared" si="9"/>
        <v>#VALUE!</v>
      </c>
      <c r="M56" s="141" t="e">
        <f t="shared" si="0"/>
        <v>#VALUE!</v>
      </c>
      <c r="N56" s="145" t="e">
        <f>IF(AND(G56="4 - Alto",M56=-4),"MODERADO",VLOOKUP(M56,[1]Parámetros!$B$20:$C$70,2,FALSE))</f>
        <v>#VALUE!</v>
      </c>
      <c r="O56" s="137">
        <f>'[1]Matriz de riesgos'!O56</f>
        <v>0</v>
      </c>
      <c r="P56" s="137">
        <f>'[1]Matriz de riesgos'!P56</f>
        <v>0</v>
      </c>
      <c r="Q56" s="142">
        <f>'[1]Matriz de riesgos'!Q56</f>
        <v>0</v>
      </c>
      <c r="R56" s="138">
        <f>'[1]Matriz de riesgos'!R56</f>
        <v>0</v>
      </c>
      <c r="S56" s="137">
        <f>'[1]Matriz de riesgos'!S56</f>
        <v>0</v>
      </c>
      <c r="T56" s="138">
        <f t="shared" si="7"/>
        <v>0</v>
      </c>
      <c r="U56" s="137">
        <f t="shared" si="2"/>
        <v>0</v>
      </c>
      <c r="V56" s="138" t="e">
        <f t="shared" si="3"/>
        <v>#VALUE!</v>
      </c>
      <c r="W56" s="138" t="e">
        <f t="shared" si="4"/>
        <v>#VALUE!</v>
      </c>
      <c r="X56" s="138" t="e">
        <f t="shared" si="5"/>
        <v>#VALUE!</v>
      </c>
      <c r="Y56" s="137" t="e">
        <f t="shared" si="6"/>
        <v>#VALUE!</v>
      </c>
      <c r="Z56" s="145" t="e">
        <f t="shared" si="1"/>
        <v>#VALUE!</v>
      </c>
      <c r="AA56" s="200" t="e">
        <f>IF(AND(U56="4 - Alto",Z56=-4),"MODERADO",VLOOKUP(Z56,[1]Parámetros!$B$20:$C$70,2,FALSE))</f>
        <v>#VALUE!</v>
      </c>
      <c r="AB56" s="484"/>
      <c r="AC56" s="485"/>
    </row>
    <row r="57" spans="1:29" x14ac:dyDescent="0.25">
      <c r="A57" s="147">
        <f>'[1]Matriz de riesgos'!A57</f>
        <v>47</v>
      </c>
      <c r="B57" s="152">
        <f>'[1]Matriz de riesgos'!B57</f>
        <v>0</v>
      </c>
      <c r="C57" s="149">
        <f>'[1]Matriz de riesgos'!C57</f>
        <v>0</v>
      </c>
      <c r="D57" s="149">
        <f>'[1]Matriz de riesgos'!D57</f>
        <v>0</v>
      </c>
      <c r="E57" s="149">
        <f>'[1]Matriz de riesgos'!E57</f>
        <v>0</v>
      </c>
      <c r="F57" s="152">
        <f>'[1]Matriz de riesgos'!F57</f>
        <v>0</v>
      </c>
      <c r="G57" s="151"/>
      <c r="H57" s="150"/>
      <c r="I57" s="152"/>
      <c r="J57" s="152"/>
      <c r="K57" s="153" t="e">
        <f t="shared" si="8"/>
        <v>#VALUE!</v>
      </c>
      <c r="L57" s="153" t="e">
        <f t="shared" si="9"/>
        <v>#VALUE!</v>
      </c>
      <c r="M57" s="154" t="e">
        <f t="shared" si="0"/>
        <v>#VALUE!</v>
      </c>
      <c r="N57" s="155" t="e">
        <f>IF(AND(G57="4 - Alto",M57=-4),"MODERADO",VLOOKUP(M57,[1]Parámetros!$B$20:$C$70,2,FALSE))</f>
        <v>#VALUE!</v>
      </c>
      <c r="O57" s="151">
        <f>'[1]Matriz de riesgos'!O57</f>
        <v>0</v>
      </c>
      <c r="P57" s="151">
        <f>'[1]Matriz de riesgos'!P57</f>
        <v>0</v>
      </c>
      <c r="Q57" s="156">
        <f>'[1]Matriz de riesgos'!Q57</f>
        <v>0</v>
      </c>
      <c r="R57" s="150">
        <f>'[1]Matriz de riesgos'!R57</f>
        <v>0</v>
      </c>
      <c r="S57" s="151">
        <f>'[1]Matriz de riesgos'!S57</f>
        <v>0</v>
      </c>
      <c r="T57" s="152">
        <f t="shared" si="7"/>
        <v>0</v>
      </c>
      <c r="U57" s="151">
        <f t="shared" si="2"/>
        <v>0</v>
      </c>
      <c r="V57" s="150" t="e">
        <f t="shared" si="3"/>
        <v>#VALUE!</v>
      </c>
      <c r="W57" s="150" t="e">
        <f t="shared" si="4"/>
        <v>#VALUE!</v>
      </c>
      <c r="X57" s="150" t="e">
        <f t="shared" si="5"/>
        <v>#VALUE!</v>
      </c>
      <c r="Y57" s="151" t="e">
        <f t="shared" si="6"/>
        <v>#VALUE!</v>
      </c>
      <c r="Z57" s="155" t="e">
        <f t="shared" si="1"/>
        <v>#VALUE!</v>
      </c>
      <c r="AA57" s="201" t="e">
        <f>IF(AND(U57="4 - Alto",Z57=-4),"MODERADO",VLOOKUP(Z57,[1]Parámetros!$B$20:$C$70,2,FALSE))</f>
        <v>#VALUE!</v>
      </c>
      <c r="AB57" s="482"/>
      <c r="AC57" s="483"/>
    </row>
    <row r="58" spans="1:29" x14ac:dyDescent="0.25">
      <c r="A58" s="131">
        <f>'[1]Matriz de riesgos'!A58</f>
        <v>48</v>
      </c>
      <c r="B58" s="139">
        <f>'[1]Matriz de riesgos'!B58</f>
        <v>0</v>
      </c>
      <c r="C58" s="199">
        <f>'[1]Matriz de riesgos'!C58</f>
        <v>0</v>
      </c>
      <c r="D58" s="134">
        <f>'[1]Matriz de riesgos'!D58</f>
        <v>0</v>
      </c>
      <c r="E58" s="135">
        <f>'[1]Matriz de riesgos'!E58</f>
        <v>0</v>
      </c>
      <c r="F58" s="136">
        <f>'[1]Matriz de riesgos'!F58</f>
        <v>0</v>
      </c>
      <c r="G58" s="137"/>
      <c r="H58" s="138"/>
      <c r="I58" s="139"/>
      <c r="J58" s="139"/>
      <c r="K58" s="140" t="e">
        <f t="shared" si="8"/>
        <v>#VALUE!</v>
      </c>
      <c r="L58" s="140" t="e">
        <f t="shared" si="9"/>
        <v>#VALUE!</v>
      </c>
      <c r="M58" s="141" t="e">
        <f t="shared" si="0"/>
        <v>#VALUE!</v>
      </c>
      <c r="N58" s="145" t="e">
        <f>IF(AND(G58="4 - Alto",M58=-4),"MODERADO",VLOOKUP(M58,[1]Parámetros!$B$20:$C$70,2,FALSE))</f>
        <v>#VALUE!</v>
      </c>
      <c r="O58" s="137">
        <f>'[1]Matriz de riesgos'!O58</f>
        <v>0</v>
      </c>
      <c r="P58" s="137">
        <f>'[1]Matriz de riesgos'!P58</f>
        <v>0</v>
      </c>
      <c r="Q58" s="142">
        <f>'[1]Matriz de riesgos'!Q58</f>
        <v>0</v>
      </c>
      <c r="R58" s="138">
        <f>'[1]Matriz de riesgos'!R58</f>
        <v>0</v>
      </c>
      <c r="S58" s="137">
        <f>'[1]Matriz de riesgos'!S58</f>
        <v>0</v>
      </c>
      <c r="T58" s="138">
        <f t="shared" si="7"/>
        <v>0</v>
      </c>
      <c r="U58" s="137">
        <f t="shared" si="2"/>
        <v>0</v>
      </c>
      <c r="V58" s="138" t="e">
        <f t="shared" si="3"/>
        <v>#VALUE!</v>
      </c>
      <c r="W58" s="138" t="e">
        <f t="shared" si="4"/>
        <v>#VALUE!</v>
      </c>
      <c r="X58" s="138" t="e">
        <f t="shared" si="5"/>
        <v>#VALUE!</v>
      </c>
      <c r="Y58" s="137" t="e">
        <f t="shared" si="6"/>
        <v>#VALUE!</v>
      </c>
      <c r="Z58" s="145" t="e">
        <f t="shared" si="1"/>
        <v>#VALUE!</v>
      </c>
      <c r="AA58" s="200" t="e">
        <f>IF(AND(U58="4 - Alto",Z58=-4),"MODERADO",VLOOKUP(Z58,[1]Parámetros!$B$20:$C$70,2,FALSE))</f>
        <v>#VALUE!</v>
      </c>
      <c r="AB58" s="484"/>
      <c r="AC58" s="485"/>
    </row>
    <row r="59" spans="1:29" x14ac:dyDescent="0.25">
      <c r="A59" s="147">
        <f>'[1]Matriz de riesgos'!A59</f>
        <v>49</v>
      </c>
      <c r="B59" s="152">
        <f>'[1]Matriz de riesgos'!B59</f>
        <v>0</v>
      </c>
      <c r="C59" s="149">
        <f>'[1]Matriz de riesgos'!C59</f>
        <v>0</v>
      </c>
      <c r="D59" s="149">
        <f>'[1]Matriz de riesgos'!D59</f>
        <v>0</v>
      </c>
      <c r="E59" s="149">
        <f>'[1]Matriz de riesgos'!E59</f>
        <v>0</v>
      </c>
      <c r="F59" s="152">
        <f>'[1]Matriz de riesgos'!F59</f>
        <v>0</v>
      </c>
      <c r="G59" s="151"/>
      <c r="H59" s="150"/>
      <c r="I59" s="152"/>
      <c r="J59" s="152"/>
      <c r="K59" s="153" t="e">
        <f t="shared" si="8"/>
        <v>#VALUE!</v>
      </c>
      <c r="L59" s="153" t="e">
        <f t="shared" si="9"/>
        <v>#VALUE!</v>
      </c>
      <c r="M59" s="154" t="e">
        <f t="shared" si="0"/>
        <v>#VALUE!</v>
      </c>
      <c r="N59" s="155" t="e">
        <f>IF(AND(G59="4 - Alto",M59=-4),"MODERADO",VLOOKUP(M59,[1]Parámetros!$B$20:$C$70,2,FALSE))</f>
        <v>#VALUE!</v>
      </c>
      <c r="O59" s="151">
        <f>'[1]Matriz de riesgos'!O59</f>
        <v>0</v>
      </c>
      <c r="P59" s="151">
        <f>'[1]Matriz de riesgos'!P59</f>
        <v>0</v>
      </c>
      <c r="Q59" s="156">
        <f>'[1]Matriz de riesgos'!Q59</f>
        <v>0</v>
      </c>
      <c r="R59" s="150">
        <f>'[1]Matriz de riesgos'!R59</f>
        <v>0</v>
      </c>
      <c r="S59" s="151">
        <f>'[1]Matriz de riesgos'!S59</f>
        <v>0</v>
      </c>
      <c r="T59" s="152">
        <f t="shared" si="7"/>
        <v>0</v>
      </c>
      <c r="U59" s="151">
        <f t="shared" si="2"/>
        <v>0</v>
      </c>
      <c r="V59" s="150" t="e">
        <f t="shared" si="3"/>
        <v>#VALUE!</v>
      </c>
      <c r="W59" s="150" t="e">
        <f t="shared" si="4"/>
        <v>#VALUE!</v>
      </c>
      <c r="X59" s="150" t="e">
        <f t="shared" si="5"/>
        <v>#VALUE!</v>
      </c>
      <c r="Y59" s="151" t="e">
        <f t="shared" si="6"/>
        <v>#VALUE!</v>
      </c>
      <c r="Z59" s="155" t="e">
        <f t="shared" si="1"/>
        <v>#VALUE!</v>
      </c>
      <c r="AA59" s="201" t="e">
        <f>IF(AND(U59="4 - Alto",Z59=-4),"MODERADO",VLOOKUP(Z59,[1]Parámetros!$B$20:$C$70,2,FALSE))</f>
        <v>#VALUE!</v>
      </c>
      <c r="AB59" s="482"/>
      <c r="AC59" s="483"/>
    </row>
    <row r="60" spans="1:29" ht="15.75" customHeight="1" thickBot="1" x14ac:dyDescent="0.3">
      <c r="A60" s="164">
        <f>'[1]Matriz de riesgos'!A60</f>
        <v>50</v>
      </c>
      <c r="B60" s="171">
        <f>'[1]Matriz de riesgos'!B60</f>
        <v>0</v>
      </c>
      <c r="C60" s="202">
        <f>'[1]Matriz de riesgos'!C60</f>
        <v>0</v>
      </c>
      <c r="D60" s="203">
        <f>'[1]Matriz de riesgos'!D60</f>
        <v>0</v>
      </c>
      <c r="E60" s="168">
        <f>'[1]Matriz de riesgos'!E60</f>
        <v>0</v>
      </c>
      <c r="F60" s="174">
        <f>'[1]Matriz de riesgos'!F60</f>
        <v>0</v>
      </c>
      <c r="G60" s="170"/>
      <c r="H60" s="169"/>
      <c r="I60" s="171"/>
      <c r="J60" s="171"/>
      <c r="K60" s="172" t="e">
        <f t="shared" si="8"/>
        <v>#VALUE!</v>
      </c>
      <c r="L60" s="172" t="e">
        <f t="shared" si="9"/>
        <v>#VALUE!</v>
      </c>
      <c r="M60" s="173" t="e">
        <f t="shared" si="0"/>
        <v>#VALUE!</v>
      </c>
      <c r="N60" s="177" t="e">
        <f>IF(AND(G60="4 - Alto",M60=-4),"MODERADO",VLOOKUP(M60,[1]Parámetros!$B$20:$C$70,2,FALSE))</f>
        <v>#VALUE!</v>
      </c>
      <c r="O60" s="170">
        <f>'[1]Matriz de riesgos'!O60</f>
        <v>0</v>
      </c>
      <c r="P60" s="170">
        <f>'[1]Matriz de riesgos'!P60</f>
        <v>0</v>
      </c>
      <c r="Q60" s="175">
        <f>'[1]Matriz de riesgos'!Q60</f>
        <v>0</v>
      </c>
      <c r="R60" s="169">
        <f>'[1]Matriz de riesgos'!R60</f>
        <v>0</v>
      </c>
      <c r="S60" s="170">
        <f>'[1]Matriz de riesgos'!S60</f>
        <v>0</v>
      </c>
      <c r="T60" s="169">
        <f t="shared" si="7"/>
        <v>0</v>
      </c>
      <c r="U60" s="170">
        <f t="shared" si="2"/>
        <v>0</v>
      </c>
      <c r="V60" s="169" t="e">
        <f t="shared" si="3"/>
        <v>#VALUE!</v>
      </c>
      <c r="W60" s="169" t="e">
        <f t="shared" si="4"/>
        <v>#VALUE!</v>
      </c>
      <c r="X60" s="169" t="e">
        <f t="shared" si="5"/>
        <v>#VALUE!</v>
      </c>
      <c r="Y60" s="170" t="e">
        <f t="shared" si="6"/>
        <v>#VALUE!</v>
      </c>
      <c r="Z60" s="177" t="e">
        <f t="shared" si="1"/>
        <v>#VALUE!</v>
      </c>
      <c r="AA60" s="204" t="e">
        <f>IF(AND(U60="4 - Alto",Z60=-4),"MODERADO",VLOOKUP(Z60,[1]Parámetros!$B$20:$C$70,2,FALSE))</f>
        <v>#VALUE!</v>
      </c>
      <c r="AB60" s="486"/>
      <c r="AC60" s="487"/>
    </row>
    <row r="61" spans="1:29" x14ac:dyDescent="0.25">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row>
  </sheetData>
  <mergeCells count="62">
    <mergeCell ref="AB14:AC14"/>
    <mergeCell ref="A1:C5"/>
    <mergeCell ref="D1:AC5"/>
    <mergeCell ref="A7:C7"/>
    <mergeCell ref="D7:H7"/>
    <mergeCell ref="S7:T7"/>
    <mergeCell ref="A9:F9"/>
    <mergeCell ref="G9:N9"/>
    <mergeCell ref="O9:T9"/>
    <mergeCell ref="U9:AA9"/>
    <mergeCell ref="AB9:AC9"/>
    <mergeCell ref="V10:X10"/>
    <mergeCell ref="AB10:AC10"/>
    <mergeCell ref="AB11:AC11"/>
    <mergeCell ref="AB12:AC12"/>
    <mergeCell ref="AB13:AC13"/>
    <mergeCell ref="AB26:AC26"/>
    <mergeCell ref="AB15:AC15"/>
    <mergeCell ref="AB16:AC16"/>
    <mergeCell ref="AB17:AC17"/>
    <mergeCell ref="AB18:AC18"/>
    <mergeCell ref="AB19:AC19"/>
    <mergeCell ref="AB20:AC20"/>
    <mergeCell ref="AB21:AC21"/>
    <mergeCell ref="AB22:AC22"/>
    <mergeCell ref="AB23:AC23"/>
    <mergeCell ref="AB24:AC24"/>
    <mergeCell ref="AB25:AC25"/>
    <mergeCell ref="AB38:AC38"/>
    <mergeCell ref="AB27:AC27"/>
    <mergeCell ref="AB28:AC28"/>
    <mergeCell ref="AB29:AC29"/>
    <mergeCell ref="AB30:AC30"/>
    <mergeCell ref="AB31:AC31"/>
    <mergeCell ref="AB32:AC32"/>
    <mergeCell ref="AB33:AC33"/>
    <mergeCell ref="AB34:AC34"/>
    <mergeCell ref="AB35:AC35"/>
    <mergeCell ref="AB36:AC36"/>
    <mergeCell ref="AB37:AC37"/>
    <mergeCell ref="AB50:AC50"/>
    <mergeCell ref="AB39:AC39"/>
    <mergeCell ref="AB40:AC40"/>
    <mergeCell ref="AB41:AC41"/>
    <mergeCell ref="AB42:AC42"/>
    <mergeCell ref="AB43:AC43"/>
    <mergeCell ref="AB44:AC44"/>
    <mergeCell ref="AB45:AC45"/>
    <mergeCell ref="AB46:AC46"/>
    <mergeCell ref="AB47:AC47"/>
    <mergeCell ref="AB48:AC48"/>
    <mergeCell ref="AB49:AC49"/>
    <mergeCell ref="AB57:AC57"/>
    <mergeCell ref="AB58:AC58"/>
    <mergeCell ref="AB59:AC59"/>
    <mergeCell ref="AB60:AC60"/>
    <mergeCell ref="AB51:AC51"/>
    <mergeCell ref="AB52:AC52"/>
    <mergeCell ref="AB53:AC53"/>
    <mergeCell ref="AB54:AC54"/>
    <mergeCell ref="AB55:AC55"/>
    <mergeCell ref="AB56:AC56"/>
  </mergeCells>
  <conditionalFormatting sqref="N11:N1048576">
    <cfRule type="containsText" dxfId="71" priority="17" operator="containsText" text="EXTREMO (+)">
      <formula>NOT(ISERROR(SEARCH("EXTREMO (+)",N11)))</formula>
    </cfRule>
    <cfRule type="containsText" dxfId="70" priority="18" operator="containsText" text="ALTO (+)">
      <formula>NOT(ISERROR(SEARCH("ALTO (+)",N11)))</formula>
    </cfRule>
    <cfRule type="containsText" dxfId="69" priority="19" operator="containsText" text="MODERADO (+)">
      <formula>NOT(ISERROR(SEARCH("MODERADO (+)",N11)))</formula>
    </cfRule>
    <cfRule type="containsText" dxfId="68" priority="20" operator="containsText" text="BAJO (+)">
      <formula>NOT(ISERROR(SEARCH("BAJO (+)",N11)))</formula>
    </cfRule>
    <cfRule type="containsText" dxfId="67" priority="21" operator="containsText" text="EXTREMO">
      <formula>NOT(ISERROR(SEARCH("EXTREMO",N11)))</formula>
    </cfRule>
    <cfRule type="containsText" dxfId="66" priority="22" operator="containsText" text="ALTO">
      <formula>NOT(ISERROR(SEARCH("ALTO",N11)))</formula>
    </cfRule>
    <cfRule type="containsText" dxfId="65" priority="23" operator="containsText" text="MODERADO">
      <formula>NOT(ISERROR(SEARCH("MODERADO",N11)))</formula>
    </cfRule>
    <cfRule type="containsText" dxfId="64" priority="24" operator="containsText" text="BAJO">
      <formula>NOT(ISERROR(SEARCH("BAJO",N11)))</formula>
    </cfRule>
  </conditionalFormatting>
  <conditionalFormatting sqref="AA11:AB1048576">
    <cfRule type="containsText" dxfId="63" priority="9" operator="containsText" text="EXTREMO (+)">
      <formula>NOT(ISERROR(SEARCH("EXTREMO (+)",AA11)))</formula>
    </cfRule>
    <cfRule type="containsText" dxfId="62" priority="10" operator="containsText" text="ALTO (+)">
      <formula>NOT(ISERROR(SEARCH("ALTO (+)",AA11)))</formula>
    </cfRule>
    <cfRule type="containsText" dxfId="61" priority="11" operator="containsText" text="MODERADO (+)">
      <formula>NOT(ISERROR(SEARCH("MODERADO (+)",AA11)))</formula>
    </cfRule>
    <cfRule type="containsText" dxfId="60" priority="12" operator="containsText" text="BAJO (+)">
      <formula>NOT(ISERROR(SEARCH("BAJO (+)",AA11)))</formula>
    </cfRule>
    <cfRule type="containsText" dxfId="59" priority="13" operator="containsText" text="EXTREMO">
      <formula>NOT(ISERROR(SEARCH("EXTREMO",AA11)))</formula>
    </cfRule>
    <cfRule type="containsText" dxfId="58" priority="14" operator="containsText" text="ALTO">
      <formula>NOT(ISERROR(SEARCH("ALTO",AA11)))</formula>
    </cfRule>
    <cfRule type="containsText" dxfId="57" priority="15" operator="containsText" text="MODERADO">
      <formula>NOT(ISERROR(SEARCH("MODERADO",AA11)))</formula>
    </cfRule>
    <cfRule type="containsText" dxfId="56" priority="16" operator="containsText" text="BAJO">
      <formula>NOT(ISERROR(SEARCH("BAJO",AA11)))</formula>
    </cfRule>
  </conditionalFormatting>
  <conditionalFormatting sqref="AA7">
    <cfRule type="containsText" dxfId="55" priority="1" operator="containsText" text="EXTREMO (+)">
      <formula>NOT(ISERROR(SEARCH("EXTREMO (+)",AA7)))</formula>
    </cfRule>
    <cfRule type="containsText" dxfId="54" priority="2" operator="containsText" text="ALTO (+)">
      <formula>NOT(ISERROR(SEARCH("ALTO (+)",AA7)))</formula>
    </cfRule>
    <cfRule type="containsText" dxfId="53" priority="3" operator="containsText" text="MODERADO (+)">
      <formula>NOT(ISERROR(SEARCH("MODERADO (+)",AA7)))</formula>
    </cfRule>
    <cfRule type="containsText" dxfId="52" priority="4" operator="containsText" text="BAJO (+)">
      <formula>NOT(ISERROR(SEARCH("BAJO (+)",AA7)))</formula>
    </cfRule>
    <cfRule type="containsText" dxfId="51" priority="5" operator="containsText" text="EXTREMO">
      <formula>NOT(ISERROR(SEARCH("EXTREMO",AA7)))</formula>
    </cfRule>
    <cfRule type="containsText" dxfId="50" priority="6" operator="containsText" text="ALTO">
      <formula>NOT(ISERROR(SEARCH("ALTO",AA7)))</formula>
    </cfRule>
    <cfRule type="containsText" dxfId="49" priority="7" operator="containsText" text="MODERADO">
      <formula>NOT(ISERROR(SEARCH("MODERADO",AA7)))</formula>
    </cfRule>
    <cfRule type="containsText" dxfId="48" priority="8" operator="containsText" text="BAJO">
      <formula>NOT(ISERROR(SEARCH("BAJO",AA7)))</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0000000}">
          <x14:formula1>
            <xm:f>Parámetros!$C$3:$C$7</xm:f>
          </x14:formula1>
          <xm:sqref>G11:G60</xm:sqref>
        </x14:dataValidation>
        <x14:dataValidation type="list" allowBlank="1" showInputMessage="1" showErrorMessage="1" xr:uid="{00000000-0002-0000-0600-000001000000}">
          <x14:formula1>
            <xm:f>Parámetros!$D$3:$D$18</xm:f>
          </x14:formula1>
          <xm:sqref>H11:H60</xm:sqref>
        </x14:dataValidation>
        <x14:dataValidation type="list" allowBlank="1" showInputMessage="1" showErrorMessage="1" xr:uid="{00000000-0002-0000-0600-000002000000}">
          <x14:formula1>
            <xm:f>Parámetros!$E$3:$E$13</xm:f>
          </x14:formula1>
          <xm:sqref>I11:I60</xm:sqref>
        </x14:dataValidation>
        <x14:dataValidation type="list" allowBlank="1" showInputMessage="1" showErrorMessage="1" xr:uid="{00000000-0002-0000-0600-000003000000}">
          <x14:formula1>
            <xm:f>Parámetros!$F$3:$F$13</xm:f>
          </x14:formula1>
          <xm:sqref>J11:J60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0" tint="-0.14999847407452621"/>
  </sheetPr>
  <dimension ref="A1:AS61"/>
  <sheetViews>
    <sheetView showGridLines="0" topLeftCell="A4" zoomScale="85" zoomScaleNormal="85" workbookViewId="0">
      <selection activeCell="A10" sqref="A10"/>
    </sheetView>
  </sheetViews>
  <sheetFormatPr baseColWidth="10" defaultColWidth="0" defaultRowHeight="15" x14ac:dyDescent="0.25"/>
  <cols>
    <col min="1" max="1" width="7.125" style="179" customWidth="1"/>
    <col min="2" max="2" width="12.625" style="179" customWidth="1"/>
    <col min="3" max="3" width="24.25" style="205" customWidth="1"/>
    <col min="4" max="4" width="22.5" style="181" customWidth="1"/>
    <col min="5" max="5" width="23.25" style="182" customWidth="1"/>
    <col min="6" max="6" width="14.375" style="206" customWidth="1"/>
    <col min="7" max="7" width="14.5" style="1" customWidth="1"/>
    <col min="8" max="10" width="16" style="1" customWidth="1"/>
    <col min="11" max="13" width="13" style="1" hidden="1" customWidth="1"/>
    <col min="14" max="14" width="17.125" style="1" customWidth="1"/>
    <col min="15" max="15" width="15.5" style="207" customWidth="1"/>
    <col min="16" max="16" width="15.75" style="183" customWidth="1"/>
    <col min="17" max="17" width="35.25" style="184" customWidth="1"/>
    <col min="18" max="18" width="16.25" style="183" customWidth="1"/>
    <col min="19" max="19" width="16.25" style="208" customWidth="1"/>
    <col min="20" max="20" width="16.25" style="183" customWidth="1"/>
    <col min="21" max="21" width="18.5" style="183" customWidth="1"/>
    <col min="22" max="23" width="9.125" style="185" hidden="1" customWidth="1"/>
    <col min="24" max="24" width="9" style="185" hidden="1" customWidth="1"/>
    <col min="25" max="25" width="18.125" style="183" customWidth="1"/>
    <col min="26" max="26" width="10.875" style="186" hidden="1" customWidth="1"/>
    <col min="27" max="27" width="18.125" style="1" customWidth="1"/>
    <col min="28" max="28" width="27.25" style="209" customWidth="1"/>
    <col min="29" max="29" width="39.625" style="184" customWidth="1"/>
    <col min="30" max="30" width="10" style="1" customWidth="1"/>
    <col min="31" max="45" width="0" style="1" hidden="1" customWidth="1"/>
    <col min="46" max="16384" width="10" style="1" hidden="1"/>
  </cols>
  <sheetData>
    <row r="1" spans="1:29" x14ac:dyDescent="0.25">
      <c r="A1" s="359"/>
      <c r="B1" s="360"/>
      <c r="C1" s="361"/>
      <c r="D1" s="467" t="s">
        <v>603</v>
      </c>
      <c r="E1" s="468"/>
      <c r="F1" s="468"/>
      <c r="G1" s="468"/>
      <c r="H1" s="468"/>
      <c r="I1" s="468"/>
      <c r="J1" s="468"/>
      <c r="K1" s="468"/>
      <c r="L1" s="468"/>
      <c r="M1" s="468"/>
      <c r="N1" s="468"/>
      <c r="O1" s="468"/>
      <c r="P1" s="468"/>
      <c r="Q1" s="468"/>
      <c r="R1" s="468"/>
      <c r="S1" s="468"/>
      <c r="T1" s="468"/>
      <c r="U1" s="468"/>
      <c r="V1" s="468"/>
      <c r="W1" s="468"/>
      <c r="X1" s="468"/>
      <c r="Y1" s="468"/>
      <c r="Z1" s="468"/>
      <c r="AA1" s="468"/>
      <c r="AB1" s="468"/>
      <c r="AC1" s="469"/>
    </row>
    <row r="2" spans="1:29" x14ac:dyDescent="0.25">
      <c r="A2" s="362"/>
      <c r="B2" s="363"/>
      <c r="C2" s="364"/>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1"/>
    </row>
    <row r="3" spans="1:29" x14ac:dyDescent="0.25">
      <c r="A3" s="362"/>
      <c r="B3" s="363"/>
      <c r="C3" s="364"/>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1"/>
    </row>
    <row r="4" spans="1:29" x14ac:dyDescent="0.25">
      <c r="A4" s="362"/>
      <c r="B4" s="363"/>
      <c r="C4" s="364"/>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1"/>
    </row>
    <row r="5" spans="1:29" ht="15.75" thickBot="1" x14ac:dyDescent="0.3">
      <c r="A5" s="365"/>
      <c r="B5" s="366"/>
      <c r="C5" s="367"/>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3"/>
    </row>
    <row r="6" spans="1:29" ht="7.5" customHeight="1" x14ac:dyDescent="0.25">
      <c r="A6" s="94"/>
      <c r="B6" s="95"/>
      <c r="C6" s="187"/>
      <c r="D6" s="95"/>
      <c r="E6" s="97"/>
      <c r="F6" s="95"/>
      <c r="G6" s="95"/>
      <c r="H6" s="95"/>
      <c r="I6" s="95"/>
      <c r="J6" s="95"/>
      <c r="K6" s="95"/>
      <c r="L6" s="95"/>
      <c r="M6" s="95"/>
      <c r="N6" s="95"/>
      <c r="O6" s="95"/>
      <c r="P6" s="95"/>
      <c r="Q6" s="95"/>
      <c r="R6" s="188"/>
      <c r="S6" s="95"/>
      <c r="T6" s="95"/>
      <c r="U6" s="95"/>
      <c r="V6" s="98"/>
      <c r="W6" s="98"/>
      <c r="X6" s="98"/>
      <c r="Y6" s="95"/>
      <c r="Z6" s="95"/>
      <c r="AA6" s="95"/>
      <c r="AB6" s="95"/>
      <c r="AC6" s="99"/>
    </row>
    <row r="7" spans="1:29" ht="69" customHeight="1" x14ac:dyDescent="0.25">
      <c r="A7" s="474" t="s">
        <v>567</v>
      </c>
      <c r="B7" s="475"/>
      <c r="C7" s="475"/>
      <c r="D7" s="476">
        <f>[1]Contexto!B14</f>
        <v>0</v>
      </c>
      <c r="E7" s="477"/>
      <c r="F7" s="477"/>
      <c r="G7" s="477"/>
      <c r="H7" s="478"/>
      <c r="I7" s="100" t="s">
        <v>568</v>
      </c>
      <c r="J7" s="189">
        <f>+'[1]Matriz seguimiento (1)'!J7</f>
        <v>0</v>
      </c>
      <c r="K7" s="190"/>
      <c r="L7" s="190"/>
      <c r="M7" s="190"/>
      <c r="N7" s="191"/>
      <c r="O7" s="100" t="s">
        <v>569</v>
      </c>
      <c r="P7" s="192">
        <f>+[1]Contexto!B13</f>
        <v>0</v>
      </c>
      <c r="Q7" s="100" t="s">
        <v>570</v>
      </c>
      <c r="R7" s="102"/>
      <c r="S7" s="475" t="s">
        <v>598</v>
      </c>
      <c r="T7" s="475"/>
      <c r="U7" s="102"/>
      <c r="V7" s="103"/>
      <c r="W7" s="103"/>
      <c r="X7" s="103"/>
      <c r="Y7" s="104" t="s">
        <v>572</v>
      </c>
      <c r="Z7" s="103"/>
      <c r="AA7" s="193" t="e">
        <f>VLOOKUP(R7&amp;U7,[1]Parámetros!$G$21:$H$46,2,FALSE)</f>
        <v>#N/A</v>
      </c>
      <c r="AB7" s="100" t="s">
        <v>599</v>
      </c>
      <c r="AC7" s="194"/>
    </row>
    <row r="8" spans="1:29" ht="8.25" customHeight="1" thickBot="1" x14ac:dyDescent="0.3">
      <c r="A8" s="106"/>
      <c r="B8" s="107"/>
      <c r="C8" s="195"/>
      <c r="D8" s="107"/>
      <c r="E8" s="109"/>
      <c r="F8" s="107"/>
      <c r="G8" s="107"/>
      <c r="H8" s="107"/>
      <c r="I8" s="107"/>
      <c r="J8" s="107"/>
      <c r="K8" s="107"/>
      <c r="L8" s="107"/>
      <c r="M8" s="107"/>
      <c r="N8" s="107"/>
      <c r="O8" s="107"/>
      <c r="P8" s="107"/>
      <c r="Q8" s="107"/>
      <c r="R8" s="196"/>
      <c r="S8" s="107"/>
      <c r="T8" s="107"/>
      <c r="U8" s="107"/>
      <c r="V8" s="110"/>
      <c r="W8" s="110"/>
      <c r="X8" s="110"/>
      <c r="Y8" s="107"/>
      <c r="Z8" s="107"/>
      <c r="AA8" s="107"/>
      <c r="AB8" s="107"/>
      <c r="AC8" s="111"/>
    </row>
    <row r="9" spans="1:29" ht="26.25" customHeight="1" thickBot="1" x14ac:dyDescent="0.3">
      <c r="A9" s="456" t="s">
        <v>68</v>
      </c>
      <c r="B9" s="457"/>
      <c r="C9" s="457"/>
      <c r="D9" s="457"/>
      <c r="E9" s="457"/>
      <c r="F9" s="457"/>
      <c r="G9" s="458" t="s">
        <v>92</v>
      </c>
      <c r="H9" s="459"/>
      <c r="I9" s="459"/>
      <c r="J9" s="459"/>
      <c r="K9" s="459"/>
      <c r="L9" s="459"/>
      <c r="M9" s="459"/>
      <c r="N9" s="460"/>
      <c r="O9" s="458" t="s">
        <v>185</v>
      </c>
      <c r="P9" s="459"/>
      <c r="Q9" s="459"/>
      <c r="R9" s="459"/>
      <c r="S9" s="459"/>
      <c r="T9" s="459"/>
      <c r="U9" s="461" t="s">
        <v>214</v>
      </c>
      <c r="V9" s="462"/>
      <c r="W9" s="462"/>
      <c r="X9" s="462"/>
      <c r="Y9" s="462"/>
      <c r="Z9" s="462"/>
      <c r="AA9" s="488"/>
      <c r="AB9" s="458" t="s">
        <v>221</v>
      </c>
      <c r="AC9" s="489"/>
    </row>
    <row r="10" spans="1:29" ht="72" customHeight="1" thickBot="1" x14ac:dyDescent="0.3">
      <c r="A10" s="112" t="s">
        <v>573</v>
      </c>
      <c r="B10" s="113" t="s">
        <v>574</v>
      </c>
      <c r="C10" s="113" t="s">
        <v>575</v>
      </c>
      <c r="D10" s="113" t="s">
        <v>576</v>
      </c>
      <c r="E10" s="113" t="s">
        <v>577</v>
      </c>
      <c r="F10" s="113" t="s">
        <v>578</v>
      </c>
      <c r="G10" s="114" t="s">
        <v>579</v>
      </c>
      <c r="H10" s="114" t="s">
        <v>580</v>
      </c>
      <c r="I10" s="114" t="s">
        <v>581</v>
      </c>
      <c r="J10" s="114" t="s">
        <v>582</v>
      </c>
      <c r="K10" s="114" t="s">
        <v>583</v>
      </c>
      <c r="L10" s="114" t="s">
        <v>584</v>
      </c>
      <c r="M10" s="114" t="s">
        <v>585</v>
      </c>
      <c r="N10" s="115" t="s">
        <v>586</v>
      </c>
      <c r="O10" s="116" t="s">
        <v>587</v>
      </c>
      <c r="P10" s="116" t="s">
        <v>588</v>
      </c>
      <c r="Q10" s="116" t="s">
        <v>589</v>
      </c>
      <c r="R10" s="116" t="s">
        <v>590</v>
      </c>
      <c r="S10" s="116" t="s">
        <v>591</v>
      </c>
      <c r="T10" s="116" t="s">
        <v>592</v>
      </c>
      <c r="U10" s="114" t="s">
        <v>593</v>
      </c>
      <c r="V10" s="464" t="s">
        <v>594</v>
      </c>
      <c r="W10" s="465"/>
      <c r="X10" s="466"/>
      <c r="Y10" s="114" t="s">
        <v>595</v>
      </c>
      <c r="Z10" s="114" t="s">
        <v>596</v>
      </c>
      <c r="AA10" s="115" t="s">
        <v>597</v>
      </c>
      <c r="AB10" s="490" t="s">
        <v>600</v>
      </c>
      <c r="AC10" s="491"/>
    </row>
    <row r="11" spans="1:29" ht="18" customHeight="1" x14ac:dyDescent="0.25">
      <c r="A11" s="118">
        <f>'[1]Matriz de riesgos'!A11</f>
        <v>1</v>
      </c>
      <c r="B11" s="122">
        <f>+'[1]Matriz seguimiento (1)'!B11</f>
        <v>0</v>
      </c>
      <c r="C11" s="120">
        <f>+'[1]Matriz seguimiento (1)'!C11</f>
        <v>0</v>
      </c>
      <c r="D11" s="121">
        <f>+'[1]Matriz seguimiento (1)'!D11</f>
        <v>0</v>
      </c>
      <c r="E11" s="120">
        <f>+'[1]Matriz seguimiento (1)'!E11</f>
        <v>0</v>
      </c>
      <c r="F11" s="122">
        <f>+'[1]Matriz seguimiento (1)'!F11</f>
        <v>0</v>
      </c>
      <c r="G11" s="123"/>
      <c r="H11" s="124"/>
      <c r="I11" s="122"/>
      <c r="J11" s="122"/>
      <c r="K11" s="125" t="e">
        <f>MIN(LEFT(H11,2),LEFT(I11,2),LEFT(J11,2))</f>
        <v>#VALUE!</v>
      </c>
      <c r="L11" s="125" t="e">
        <f>MAX(LEFT(H11,2),LEFT(I11,2),LEFT(J11,2))</f>
        <v>#VALUE!</v>
      </c>
      <c r="M11" s="126" t="e">
        <f t="shared" ref="M11:M60" si="0">LEFT(G11,2)*(IF(K11&gt;=0,L11,MIN(K11:L11)))</f>
        <v>#VALUE!</v>
      </c>
      <c r="N11" s="129" t="e">
        <f>IF(AND(G11="4 - Alto",M11=-4),"MODERADO",VLOOKUP(M11,[1]Parámetros!$B$20:$C$70,2,FALSE))</f>
        <v>#VALUE!</v>
      </c>
      <c r="O11" s="123">
        <f>+'[1]Matriz seguimiento (1)'!O11</f>
        <v>0</v>
      </c>
      <c r="P11" s="123">
        <f>+'[1]Matriz seguimiento (1)'!P11</f>
        <v>0</v>
      </c>
      <c r="Q11" s="197">
        <f>+'[1]Matriz seguimiento (1)'!Q11</f>
        <v>0</v>
      </c>
      <c r="R11" s="122">
        <f>+'[1]Matriz seguimiento (1)'!R11</f>
        <v>0</v>
      </c>
      <c r="S11" s="123">
        <f>+'[1]Matriz seguimiento (1)'!S11</f>
        <v>0</v>
      </c>
      <c r="T11" s="122">
        <f>O11</f>
        <v>0</v>
      </c>
      <c r="U11" s="119">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24"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24"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24" t="e">
        <f>IF(W11&gt;0,W11*1,V11*1)</f>
        <v>#VALUE!</v>
      </c>
      <c r="Y11" s="119" t="e">
        <f>IF(X11=-1,"-1 Muy bajo",IF(X11=-2,"-2 Bajo",IF(X11=-3,"-3 Medio",IF(X11=-4,"-4 Muy alto",IF(X11=-5,"-5 Muy alto",IF(X11=1,"1 Muy bajo",IF(X11=2,"2 Bajo",IF(X11=3,"3 Medio",IF(X11=4,"4 Muy alto",IF(X11=5,"5 Muy alto",0))))))))))</f>
        <v>#VALUE!</v>
      </c>
      <c r="Z11" s="129" t="e">
        <f t="shared" ref="Z11:Z60" si="1">LEFT(U11,2)*(LEFT(Y11,2))</f>
        <v>#VALUE!</v>
      </c>
      <c r="AA11" s="198" t="e">
        <f>IF(AND(U11="4 - Alto",Z11=-4),"MODERADO",VLOOKUP(Z11,[1]Parámetros!$B$20:$C$70,2,FALSE))</f>
        <v>#VALUE!</v>
      </c>
      <c r="AB11" s="492"/>
      <c r="AC11" s="493"/>
    </row>
    <row r="12" spans="1:29" x14ac:dyDescent="0.25">
      <c r="A12" s="131">
        <f>'[1]Matriz de riesgos'!A12</f>
        <v>2</v>
      </c>
      <c r="B12" s="139">
        <f>+'[1]Matriz seguimiento (1)'!B12</f>
        <v>0</v>
      </c>
      <c r="C12" s="199">
        <f>+'[1]Matriz seguimiento (1)'!C12</f>
        <v>0</v>
      </c>
      <c r="D12" s="134">
        <f>+'[1]Matriz seguimiento (1)'!D12</f>
        <v>0</v>
      </c>
      <c r="E12" s="135">
        <f>+'[1]Matriz seguimiento (1)'!E12</f>
        <v>0</v>
      </c>
      <c r="F12" s="136">
        <f>+'[1]Matriz seguimiento (1)'!F12</f>
        <v>0</v>
      </c>
      <c r="G12" s="137"/>
      <c r="H12" s="138"/>
      <c r="I12" s="139"/>
      <c r="J12" s="139"/>
      <c r="K12" s="140" t="e">
        <f>MIN(LEFT(H12,2),LEFT(I12,2),LEFT(J12,2))</f>
        <v>#VALUE!</v>
      </c>
      <c r="L12" s="140" t="e">
        <f>MAX(LEFT(H12,2),LEFT(I12,2),LEFT(J12,2))</f>
        <v>#VALUE!</v>
      </c>
      <c r="M12" s="141" t="e">
        <f t="shared" si="0"/>
        <v>#VALUE!</v>
      </c>
      <c r="N12" s="145" t="e">
        <f>IF(AND(G12="4 - Alto",M12=-4),"MODERADO",VLOOKUP(M12,[1]Parámetros!$B$20:$C$70,2,FALSE))</f>
        <v>#VALUE!</v>
      </c>
      <c r="O12" s="137">
        <f>+'[1]Matriz seguimiento (1)'!O12</f>
        <v>0</v>
      </c>
      <c r="P12" s="137">
        <f>+'[1]Matriz seguimiento (1)'!P12</f>
        <v>0</v>
      </c>
      <c r="Q12" s="142">
        <f>+'[1]Matriz seguimiento (1)'!Q12</f>
        <v>0</v>
      </c>
      <c r="R12" s="138">
        <f>+'[1]Matriz seguimiento (1)'!R12</f>
        <v>0</v>
      </c>
      <c r="S12" s="137">
        <f>+'[1]Matriz seguimiento (1)'!S12</f>
        <v>0</v>
      </c>
      <c r="T12" s="138">
        <f>O12</f>
        <v>0</v>
      </c>
      <c r="U12" s="137">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38"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38"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38" t="e">
        <f t="shared" ref="X12:X60" si="5">IF(W12&gt;0,W12*1,V12*1)</f>
        <v>#VALUE!</v>
      </c>
      <c r="Y12" s="137" t="e">
        <f t="shared" ref="Y12:Y60" si="6">IF(X12=-1,"-1 Muy bajo",IF(X12=-2,"-2 Bajo",IF(X12=-3,"-3 Medio",IF(X12=-4,"-4 Muy alto",IF(X12=-5,"-5 Muy alto",IF(X12=1,"1 Muy bajo",IF(X12=2,"2 Bajo",IF(X12=3,"3 Medio",IF(X12=4,"4 Muy alto",IF(X12=5,"5 Muy alto",0))))))))))</f>
        <v>#VALUE!</v>
      </c>
      <c r="Z12" s="145" t="e">
        <f t="shared" si="1"/>
        <v>#VALUE!</v>
      </c>
      <c r="AA12" s="200" t="e">
        <f>IF(AND(U12="4 - Alto",Z12=-4),"MODERADO",VLOOKUP(Z12,[1]Parámetros!$B$20:$C$70,2,FALSE))</f>
        <v>#VALUE!</v>
      </c>
      <c r="AB12" s="484"/>
      <c r="AC12" s="485"/>
    </row>
    <row r="13" spans="1:29" x14ac:dyDescent="0.25">
      <c r="A13" s="147">
        <f>'[1]Matriz de riesgos'!A13</f>
        <v>3</v>
      </c>
      <c r="B13" s="152">
        <f>+'[1]Matriz seguimiento (1)'!B13</f>
        <v>0</v>
      </c>
      <c r="C13" s="149">
        <f>+'[1]Matriz seguimiento (1)'!C13</f>
        <v>0</v>
      </c>
      <c r="D13" s="149">
        <f>+'[1]Matriz seguimiento (1)'!D13</f>
        <v>0</v>
      </c>
      <c r="E13" s="149">
        <f>+'[1]Matriz seguimiento (1)'!E13</f>
        <v>0</v>
      </c>
      <c r="F13" s="152">
        <f>+'[1]Matriz seguimiento (1)'!F13</f>
        <v>0</v>
      </c>
      <c r="G13" s="151"/>
      <c r="H13" s="150"/>
      <c r="I13" s="152"/>
      <c r="J13" s="152"/>
      <c r="K13" s="153" t="e">
        <f>MIN(LEFT(H13,2),LEFT(I13,2),LEFT(J13,2))</f>
        <v>#VALUE!</v>
      </c>
      <c r="L13" s="153" t="e">
        <f>MAX(LEFT(H13,2),LEFT(I13,2),LEFT(J13,2))</f>
        <v>#VALUE!</v>
      </c>
      <c r="M13" s="154" t="e">
        <f t="shared" si="0"/>
        <v>#VALUE!</v>
      </c>
      <c r="N13" s="155" t="e">
        <f>IF(AND(G13="4 - Alto",M13=-4),"MODERADO",VLOOKUP(M13,[1]Parámetros!$B$20:$C$70,2,FALSE))</f>
        <v>#VALUE!</v>
      </c>
      <c r="O13" s="151">
        <f>+'[1]Matriz seguimiento (1)'!O13</f>
        <v>0</v>
      </c>
      <c r="P13" s="151">
        <f>+'[1]Matriz seguimiento (1)'!P13</f>
        <v>0</v>
      </c>
      <c r="Q13" s="156">
        <f>+'[1]Matriz seguimiento (1)'!Q13</f>
        <v>0</v>
      </c>
      <c r="R13" s="150">
        <f>+'[1]Matriz seguimiento (1)'!R13</f>
        <v>0</v>
      </c>
      <c r="S13" s="151">
        <f>+'[1]Matriz seguimiento (1)'!S13</f>
        <v>0</v>
      </c>
      <c r="T13" s="152">
        <f t="shared" ref="T13:T60" si="7">O13</f>
        <v>0</v>
      </c>
      <c r="U13" s="151">
        <f t="shared" si="2"/>
        <v>0</v>
      </c>
      <c r="V13" s="150" t="e">
        <f t="shared" si="3"/>
        <v>#VALUE!</v>
      </c>
      <c r="W13" s="150" t="e">
        <f t="shared" si="4"/>
        <v>#VALUE!</v>
      </c>
      <c r="X13" s="150" t="e">
        <f t="shared" si="5"/>
        <v>#VALUE!</v>
      </c>
      <c r="Y13" s="151" t="e">
        <f t="shared" si="6"/>
        <v>#VALUE!</v>
      </c>
      <c r="Z13" s="155" t="e">
        <f t="shared" si="1"/>
        <v>#VALUE!</v>
      </c>
      <c r="AA13" s="201" t="e">
        <f>IF(AND(U13="4 - Alto",Z13=-4),"MODERADO",VLOOKUP(Z13,[1]Parámetros!$B$20:$C$70,2,FALSE))</f>
        <v>#VALUE!</v>
      </c>
      <c r="AB13" s="482"/>
      <c r="AC13" s="483"/>
    </row>
    <row r="14" spans="1:29" x14ac:dyDescent="0.25">
      <c r="A14" s="131">
        <f>'[1]Matriz de riesgos'!A14</f>
        <v>4</v>
      </c>
      <c r="B14" s="139">
        <f>+'[1]Matriz seguimiento (1)'!B14</f>
        <v>0</v>
      </c>
      <c r="C14" s="199">
        <f>+'[1]Matriz seguimiento (1)'!C14</f>
        <v>0</v>
      </c>
      <c r="D14" s="134">
        <f>+'[1]Matriz seguimiento (1)'!D14</f>
        <v>0</v>
      </c>
      <c r="E14" s="135">
        <f>+'[1]Matriz seguimiento (1)'!E14</f>
        <v>0</v>
      </c>
      <c r="F14" s="136">
        <f>+'[1]Matriz seguimiento (1)'!F14</f>
        <v>0</v>
      </c>
      <c r="G14" s="138"/>
      <c r="H14" s="138"/>
      <c r="I14" s="139"/>
      <c r="J14" s="139"/>
      <c r="K14" s="140" t="e">
        <f t="shared" ref="K14:K60" si="8">MIN(LEFT(H14,2),LEFT(I14,2),LEFT(J14,2))</f>
        <v>#VALUE!</v>
      </c>
      <c r="L14" s="140" t="e">
        <f t="shared" ref="L14:L60" si="9">MAX(LEFT(H14,2),LEFT(I14,2),LEFT(J14,2))</f>
        <v>#VALUE!</v>
      </c>
      <c r="M14" s="141" t="e">
        <f t="shared" si="0"/>
        <v>#VALUE!</v>
      </c>
      <c r="N14" s="145" t="e">
        <f>IF(AND(G14="4 - Alto",M14=-4),"MODERADO",VLOOKUP(M14,[1]Parámetros!$B$20:$C$70,2,FALSE))</f>
        <v>#VALUE!</v>
      </c>
      <c r="O14" s="137">
        <f>+'[1]Matriz seguimiento (1)'!O14</f>
        <v>0</v>
      </c>
      <c r="P14" s="137">
        <f>+'[1]Matriz seguimiento (1)'!P14</f>
        <v>0</v>
      </c>
      <c r="Q14" s="142">
        <f>+'[1]Matriz seguimiento (1)'!Q14</f>
        <v>0</v>
      </c>
      <c r="R14" s="138">
        <f>+'[1]Matriz seguimiento (1)'!R14</f>
        <v>0</v>
      </c>
      <c r="S14" s="137">
        <f>+'[1]Matriz seguimiento (1)'!S14</f>
        <v>0</v>
      </c>
      <c r="T14" s="138">
        <f>O14</f>
        <v>0</v>
      </c>
      <c r="U14" s="137">
        <f t="shared" si="2"/>
        <v>0</v>
      </c>
      <c r="V14" s="138" t="e">
        <f t="shared" si="3"/>
        <v>#VALUE!</v>
      </c>
      <c r="W14" s="138" t="e">
        <f t="shared" si="4"/>
        <v>#VALUE!</v>
      </c>
      <c r="X14" s="138" t="e">
        <f t="shared" si="5"/>
        <v>#VALUE!</v>
      </c>
      <c r="Y14" s="137" t="e">
        <f t="shared" si="6"/>
        <v>#VALUE!</v>
      </c>
      <c r="Z14" s="145" t="e">
        <f t="shared" si="1"/>
        <v>#VALUE!</v>
      </c>
      <c r="AA14" s="200" t="e">
        <f>IF(AND(U14="4 - Alto",Z14=-4),"MODERADO",VLOOKUP(Z14,[1]Parámetros!$B$20:$C$70,2,FALSE))</f>
        <v>#VALUE!</v>
      </c>
      <c r="AB14" s="484"/>
      <c r="AC14" s="485"/>
    </row>
    <row r="15" spans="1:29" x14ac:dyDescent="0.25">
      <c r="A15" s="147">
        <f>'[1]Matriz de riesgos'!A15</f>
        <v>5</v>
      </c>
      <c r="B15" s="152">
        <f>+'[1]Matriz seguimiento (1)'!B15</f>
        <v>0</v>
      </c>
      <c r="C15" s="149">
        <f>+'[1]Matriz seguimiento (1)'!C15</f>
        <v>0</v>
      </c>
      <c r="D15" s="149">
        <f>+'[1]Matriz seguimiento (1)'!D15</f>
        <v>0</v>
      </c>
      <c r="E15" s="149">
        <f>+'[1]Matriz seguimiento (1)'!E15</f>
        <v>0</v>
      </c>
      <c r="F15" s="152">
        <f>+'[1]Matriz seguimiento (1)'!F15</f>
        <v>0</v>
      </c>
      <c r="G15" s="151"/>
      <c r="H15" s="150"/>
      <c r="I15" s="152"/>
      <c r="J15" s="152"/>
      <c r="K15" s="153" t="e">
        <f t="shared" si="8"/>
        <v>#VALUE!</v>
      </c>
      <c r="L15" s="153" t="e">
        <f t="shared" si="9"/>
        <v>#VALUE!</v>
      </c>
      <c r="M15" s="154" t="e">
        <f t="shared" si="0"/>
        <v>#VALUE!</v>
      </c>
      <c r="N15" s="155" t="e">
        <f>IF(AND(G15="4 - Alto",M15=-4),"MODERADO",VLOOKUP(M15,[1]Parámetros!$B$20:$C$70,2,FALSE))</f>
        <v>#VALUE!</v>
      </c>
      <c r="O15" s="151">
        <f>+'[1]Matriz seguimiento (1)'!O15</f>
        <v>0</v>
      </c>
      <c r="P15" s="151">
        <f>+'[1]Matriz seguimiento (1)'!P15</f>
        <v>0</v>
      </c>
      <c r="Q15" s="156">
        <f>+'[1]Matriz seguimiento (1)'!Q15</f>
        <v>0</v>
      </c>
      <c r="R15" s="150">
        <f>+'[1]Matriz seguimiento (1)'!R15</f>
        <v>0</v>
      </c>
      <c r="S15" s="151">
        <f>+'[1]Matriz seguimiento (1)'!S15</f>
        <v>0</v>
      </c>
      <c r="T15" s="152">
        <f t="shared" si="7"/>
        <v>0</v>
      </c>
      <c r="U15" s="151">
        <f t="shared" si="2"/>
        <v>0</v>
      </c>
      <c r="V15" s="150" t="e">
        <f t="shared" si="3"/>
        <v>#VALUE!</v>
      </c>
      <c r="W15" s="150" t="e">
        <f t="shared" si="4"/>
        <v>#VALUE!</v>
      </c>
      <c r="X15" s="150" t="e">
        <f t="shared" si="5"/>
        <v>#VALUE!</v>
      </c>
      <c r="Y15" s="151" t="e">
        <f t="shared" si="6"/>
        <v>#VALUE!</v>
      </c>
      <c r="Z15" s="155" t="e">
        <f t="shared" si="1"/>
        <v>#VALUE!</v>
      </c>
      <c r="AA15" s="201" t="e">
        <f>IF(AND(U15="4 - Alto",Z15=-4),"MODERADO",VLOOKUP(Z15,[1]Parámetros!$B$20:$C$70,2,FALSE))</f>
        <v>#VALUE!</v>
      </c>
      <c r="AB15" s="482"/>
      <c r="AC15" s="483"/>
    </row>
    <row r="16" spans="1:29" x14ac:dyDescent="0.25">
      <c r="A16" s="131">
        <f>'[1]Matriz de riesgos'!A16</f>
        <v>6</v>
      </c>
      <c r="B16" s="139">
        <f>+'[1]Matriz seguimiento (1)'!B16</f>
        <v>0</v>
      </c>
      <c r="C16" s="199">
        <f>+'[1]Matriz seguimiento (1)'!C16</f>
        <v>0</v>
      </c>
      <c r="D16" s="134">
        <f>+'[1]Matriz seguimiento (1)'!D16</f>
        <v>0</v>
      </c>
      <c r="E16" s="135">
        <f>+'[1]Matriz seguimiento (1)'!E16</f>
        <v>0</v>
      </c>
      <c r="F16" s="136">
        <f>+'[1]Matriz seguimiento (1)'!F16</f>
        <v>0</v>
      </c>
      <c r="G16" s="137"/>
      <c r="H16" s="138"/>
      <c r="I16" s="139"/>
      <c r="J16" s="139"/>
      <c r="K16" s="140" t="e">
        <f t="shared" si="8"/>
        <v>#VALUE!</v>
      </c>
      <c r="L16" s="140" t="e">
        <f t="shared" si="9"/>
        <v>#VALUE!</v>
      </c>
      <c r="M16" s="141" t="e">
        <f t="shared" si="0"/>
        <v>#VALUE!</v>
      </c>
      <c r="N16" s="145" t="e">
        <f>IF(AND(G16="4 - Alto",M16=-4),"MODERADO",VLOOKUP(M16,[1]Parámetros!$B$20:$C$70,2,FALSE))</f>
        <v>#VALUE!</v>
      </c>
      <c r="O16" s="137">
        <f>+'[1]Matriz seguimiento (1)'!O16</f>
        <v>0</v>
      </c>
      <c r="P16" s="137">
        <f>+'[1]Matriz seguimiento (1)'!P16</f>
        <v>0</v>
      </c>
      <c r="Q16" s="142">
        <f>+'[1]Matriz seguimiento (1)'!Q16</f>
        <v>0</v>
      </c>
      <c r="R16" s="138">
        <f>+'[1]Matriz seguimiento (1)'!R16</f>
        <v>0</v>
      </c>
      <c r="S16" s="137">
        <f>+'[1]Matriz seguimiento (1)'!S16</f>
        <v>0</v>
      </c>
      <c r="T16" s="138">
        <f t="shared" si="7"/>
        <v>0</v>
      </c>
      <c r="U16" s="137">
        <f t="shared" si="2"/>
        <v>0</v>
      </c>
      <c r="V16" s="138" t="e">
        <f t="shared" si="3"/>
        <v>#VALUE!</v>
      </c>
      <c r="W16" s="138" t="e">
        <f t="shared" si="4"/>
        <v>#VALUE!</v>
      </c>
      <c r="X16" s="138" t="e">
        <f t="shared" si="5"/>
        <v>#VALUE!</v>
      </c>
      <c r="Y16" s="137" t="e">
        <f t="shared" si="6"/>
        <v>#VALUE!</v>
      </c>
      <c r="Z16" s="145" t="e">
        <f t="shared" si="1"/>
        <v>#VALUE!</v>
      </c>
      <c r="AA16" s="200" t="e">
        <f>IF(AND(U16="4 - Alto",Z16=-4),"MODERADO",VLOOKUP(Z16,[1]Parámetros!$B$20:$C$70,2,FALSE))</f>
        <v>#VALUE!</v>
      </c>
      <c r="AB16" s="484"/>
      <c r="AC16" s="485"/>
    </row>
    <row r="17" spans="1:29" x14ac:dyDescent="0.25">
      <c r="A17" s="147">
        <f>'[1]Matriz de riesgos'!A17</f>
        <v>7</v>
      </c>
      <c r="B17" s="152">
        <f>+'[1]Matriz seguimiento (1)'!B17</f>
        <v>0</v>
      </c>
      <c r="C17" s="149">
        <f>+'[1]Matriz seguimiento (1)'!C17</f>
        <v>0</v>
      </c>
      <c r="D17" s="149">
        <f>+'[1]Matriz seguimiento (1)'!D17</f>
        <v>0</v>
      </c>
      <c r="E17" s="149">
        <f>+'[1]Matriz seguimiento (1)'!E17</f>
        <v>0</v>
      </c>
      <c r="F17" s="152">
        <f>+'[1]Matriz seguimiento (1)'!F17</f>
        <v>0</v>
      </c>
      <c r="G17" s="151"/>
      <c r="H17" s="150"/>
      <c r="I17" s="152"/>
      <c r="J17" s="152"/>
      <c r="K17" s="153" t="e">
        <f t="shared" si="8"/>
        <v>#VALUE!</v>
      </c>
      <c r="L17" s="153" t="e">
        <f t="shared" si="9"/>
        <v>#VALUE!</v>
      </c>
      <c r="M17" s="154" t="e">
        <f t="shared" si="0"/>
        <v>#VALUE!</v>
      </c>
      <c r="N17" s="155" t="e">
        <f>IF(AND(G17="4 - Alto",M17=-4),"MODERADO",VLOOKUP(M17,[1]Parámetros!$B$20:$C$70,2,FALSE))</f>
        <v>#VALUE!</v>
      </c>
      <c r="O17" s="151">
        <f>+'[1]Matriz seguimiento (1)'!O17</f>
        <v>0</v>
      </c>
      <c r="P17" s="151">
        <f>+'[1]Matriz seguimiento (1)'!P17</f>
        <v>0</v>
      </c>
      <c r="Q17" s="156">
        <f>+'[1]Matriz seguimiento (1)'!Q17</f>
        <v>0</v>
      </c>
      <c r="R17" s="150">
        <f>+'[1]Matriz seguimiento (1)'!R17</f>
        <v>0</v>
      </c>
      <c r="S17" s="151">
        <f>+'[1]Matriz seguimiento (1)'!S17</f>
        <v>0</v>
      </c>
      <c r="T17" s="152">
        <f t="shared" si="7"/>
        <v>0</v>
      </c>
      <c r="U17" s="151">
        <f t="shared" si="2"/>
        <v>0</v>
      </c>
      <c r="V17" s="150" t="e">
        <f t="shared" si="3"/>
        <v>#VALUE!</v>
      </c>
      <c r="W17" s="150" t="e">
        <f t="shared" si="4"/>
        <v>#VALUE!</v>
      </c>
      <c r="X17" s="150" t="e">
        <f t="shared" si="5"/>
        <v>#VALUE!</v>
      </c>
      <c r="Y17" s="151" t="e">
        <f t="shared" si="6"/>
        <v>#VALUE!</v>
      </c>
      <c r="Z17" s="155" t="e">
        <f t="shared" si="1"/>
        <v>#VALUE!</v>
      </c>
      <c r="AA17" s="201" t="e">
        <f>IF(AND(U17="4 - Alto",Z17=-4),"MODERADO",VLOOKUP(Z17,[1]Parámetros!$B$20:$C$70,2,FALSE))</f>
        <v>#VALUE!</v>
      </c>
      <c r="AB17" s="482"/>
      <c r="AC17" s="483"/>
    </row>
    <row r="18" spans="1:29" x14ac:dyDescent="0.25">
      <c r="A18" s="131">
        <f>'[1]Matriz de riesgos'!A18</f>
        <v>8</v>
      </c>
      <c r="B18" s="139">
        <f>+'[1]Matriz seguimiento (1)'!B18</f>
        <v>0</v>
      </c>
      <c r="C18" s="199">
        <f>+'[1]Matriz seguimiento (1)'!C18</f>
        <v>0</v>
      </c>
      <c r="D18" s="134">
        <f>+'[1]Matriz seguimiento (1)'!D18</f>
        <v>0</v>
      </c>
      <c r="E18" s="135">
        <f>+'[1]Matriz seguimiento (1)'!E18</f>
        <v>0</v>
      </c>
      <c r="F18" s="136">
        <f>+'[1]Matriz seguimiento (1)'!F18</f>
        <v>0</v>
      </c>
      <c r="G18" s="137"/>
      <c r="H18" s="138"/>
      <c r="I18" s="139"/>
      <c r="J18" s="139"/>
      <c r="K18" s="140" t="e">
        <f t="shared" si="8"/>
        <v>#VALUE!</v>
      </c>
      <c r="L18" s="140" t="e">
        <f t="shared" si="9"/>
        <v>#VALUE!</v>
      </c>
      <c r="M18" s="141" t="e">
        <f t="shared" si="0"/>
        <v>#VALUE!</v>
      </c>
      <c r="N18" s="145" t="e">
        <f>IF(AND(G18="4 - Alto",M18=-4),"MODERADO",VLOOKUP(M18,[1]Parámetros!$B$20:$C$70,2,FALSE))</f>
        <v>#VALUE!</v>
      </c>
      <c r="O18" s="137">
        <f>+'[1]Matriz seguimiento (1)'!O18</f>
        <v>0</v>
      </c>
      <c r="P18" s="137">
        <f>+'[1]Matriz seguimiento (1)'!P18</f>
        <v>0</v>
      </c>
      <c r="Q18" s="142">
        <f>+'[1]Matriz seguimiento (1)'!Q18</f>
        <v>0</v>
      </c>
      <c r="R18" s="138">
        <f>+'[1]Matriz seguimiento (1)'!R18</f>
        <v>0</v>
      </c>
      <c r="S18" s="137">
        <f>+'[1]Matriz seguimiento (1)'!S18</f>
        <v>0</v>
      </c>
      <c r="T18" s="138">
        <f t="shared" si="7"/>
        <v>0</v>
      </c>
      <c r="U18" s="137">
        <f t="shared" si="2"/>
        <v>0</v>
      </c>
      <c r="V18" s="138" t="e">
        <f t="shared" si="3"/>
        <v>#VALUE!</v>
      </c>
      <c r="W18" s="138" t="e">
        <f t="shared" si="4"/>
        <v>#VALUE!</v>
      </c>
      <c r="X18" s="138" t="e">
        <f t="shared" si="5"/>
        <v>#VALUE!</v>
      </c>
      <c r="Y18" s="137" t="e">
        <f t="shared" si="6"/>
        <v>#VALUE!</v>
      </c>
      <c r="Z18" s="145" t="e">
        <f t="shared" si="1"/>
        <v>#VALUE!</v>
      </c>
      <c r="AA18" s="200" t="e">
        <f>IF(AND(U18="4 - Alto",Z18=-4),"MODERADO",VLOOKUP(Z18,[1]Parámetros!$B$20:$C$70,2,FALSE))</f>
        <v>#VALUE!</v>
      </c>
      <c r="AB18" s="484"/>
      <c r="AC18" s="485"/>
    </row>
    <row r="19" spans="1:29" x14ac:dyDescent="0.25">
      <c r="A19" s="147">
        <f>'[1]Matriz de riesgos'!A19</f>
        <v>9</v>
      </c>
      <c r="B19" s="152">
        <f>+'[1]Matriz seguimiento (1)'!B19</f>
        <v>0</v>
      </c>
      <c r="C19" s="149">
        <f>+'[1]Matriz seguimiento (1)'!C19</f>
        <v>0</v>
      </c>
      <c r="D19" s="149">
        <f>+'[1]Matriz seguimiento (1)'!D19</f>
        <v>0</v>
      </c>
      <c r="E19" s="149">
        <f>+'[1]Matriz seguimiento (1)'!E19</f>
        <v>0</v>
      </c>
      <c r="F19" s="152">
        <f>+'[1]Matriz seguimiento (1)'!F19</f>
        <v>0</v>
      </c>
      <c r="G19" s="151"/>
      <c r="H19" s="150"/>
      <c r="I19" s="152"/>
      <c r="J19" s="152"/>
      <c r="K19" s="153" t="e">
        <f t="shared" si="8"/>
        <v>#VALUE!</v>
      </c>
      <c r="L19" s="153" t="e">
        <f t="shared" si="9"/>
        <v>#VALUE!</v>
      </c>
      <c r="M19" s="154" t="e">
        <f t="shared" si="0"/>
        <v>#VALUE!</v>
      </c>
      <c r="N19" s="155" t="e">
        <f>IF(AND(G19="4 - Alto",M19=-4),"MODERADO",VLOOKUP(M19,[1]Parámetros!$B$20:$C$70,2,FALSE))</f>
        <v>#VALUE!</v>
      </c>
      <c r="O19" s="151">
        <f>+'[1]Matriz seguimiento (1)'!O19</f>
        <v>0</v>
      </c>
      <c r="P19" s="151">
        <f>+'[1]Matriz seguimiento (1)'!P19</f>
        <v>0</v>
      </c>
      <c r="Q19" s="156">
        <f>+'[1]Matriz seguimiento (1)'!Q19</f>
        <v>0</v>
      </c>
      <c r="R19" s="150">
        <f>+'[1]Matriz seguimiento (1)'!R19</f>
        <v>0</v>
      </c>
      <c r="S19" s="151">
        <f>+'[1]Matriz seguimiento (1)'!S19</f>
        <v>0</v>
      </c>
      <c r="T19" s="152">
        <f t="shared" si="7"/>
        <v>0</v>
      </c>
      <c r="U19" s="151">
        <f t="shared" si="2"/>
        <v>0</v>
      </c>
      <c r="V19" s="150" t="e">
        <f t="shared" si="3"/>
        <v>#VALUE!</v>
      </c>
      <c r="W19" s="150" t="e">
        <f t="shared" si="4"/>
        <v>#VALUE!</v>
      </c>
      <c r="X19" s="150" t="e">
        <f t="shared" si="5"/>
        <v>#VALUE!</v>
      </c>
      <c r="Y19" s="151" t="e">
        <f t="shared" si="6"/>
        <v>#VALUE!</v>
      </c>
      <c r="Z19" s="155" t="e">
        <f t="shared" si="1"/>
        <v>#VALUE!</v>
      </c>
      <c r="AA19" s="201" t="e">
        <f>IF(AND(U19="4 - Alto",Z19=-4),"MODERADO",VLOOKUP(Z19,[1]Parámetros!$B$20:$C$70,2,FALSE))</f>
        <v>#VALUE!</v>
      </c>
      <c r="AB19" s="482"/>
      <c r="AC19" s="483"/>
    </row>
    <row r="20" spans="1:29" x14ac:dyDescent="0.25">
      <c r="A20" s="131">
        <f>'[1]Matriz de riesgos'!A20</f>
        <v>10</v>
      </c>
      <c r="B20" s="139">
        <f>+'[1]Matriz seguimiento (1)'!B20</f>
        <v>0</v>
      </c>
      <c r="C20" s="199">
        <f>+'[1]Matriz seguimiento (1)'!C20</f>
        <v>0</v>
      </c>
      <c r="D20" s="134">
        <f>+'[1]Matriz seguimiento (1)'!D20</f>
        <v>0</v>
      </c>
      <c r="E20" s="135">
        <f>+'[1]Matriz seguimiento (1)'!E20</f>
        <v>0</v>
      </c>
      <c r="F20" s="136">
        <f>+'[1]Matriz seguimiento (1)'!F20</f>
        <v>0</v>
      </c>
      <c r="G20" s="137"/>
      <c r="H20" s="138"/>
      <c r="I20" s="139"/>
      <c r="J20" s="139"/>
      <c r="K20" s="140" t="e">
        <f t="shared" si="8"/>
        <v>#VALUE!</v>
      </c>
      <c r="L20" s="140" t="e">
        <f t="shared" si="9"/>
        <v>#VALUE!</v>
      </c>
      <c r="M20" s="141" t="e">
        <f t="shared" si="0"/>
        <v>#VALUE!</v>
      </c>
      <c r="N20" s="145" t="e">
        <f>IF(AND(G20="4 - Alto",M20=-4),"MODERADO",VLOOKUP(M20,[1]Parámetros!$B$20:$C$70,2,FALSE))</f>
        <v>#VALUE!</v>
      </c>
      <c r="O20" s="137">
        <f>+'[1]Matriz seguimiento (1)'!O20</f>
        <v>0</v>
      </c>
      <c r="P20" s="137">
        <f>+'[1]Matriz seguimiento (1)'!P20</f>
        <v>0</v>
      </c>
      <c r="Q20" s="142">
        <f>+'[1]Matriz seguimiento (1)'!Q20</f>
        <v>0</v>
      </c>
      <c r="R20" s="138">
        <f>+'[1]Matriz seguimiento (1)'!R20</f>
        <v>0</v>
      </c>
      <c r="S20" s="137">
        <f>+'[1]Matriz seguimiento (1)'!S20</f>
        <v>0</v>
      </c>
      <c r="T20" s="138">
        <f t="shared" si="7"/>
        <v>0</v>
      </c>
      <c r="U20" s="137">
        <f t="shared" si="2"/>
        <v>0</v>
      </c>
      <c r="V20" s="138" t="e">
        <f t="shared" si="3"/>
        <v>#VALUE!</v>
      </c>
      <c r="W20" s="138" t="e">
        <f t="shared" si="4"/>
        <v>#VALUE!</v>
      </c>
      <c r="X20" s="138" t="e">
        <f t="shared" si="5"/>
        <v>#VALUE!</v>
      </c>
      <c r="Y20" s="137" t="e">
        <f t="shared" si="6"/>
        <v>#VALUE!</v>
      </c>
      <c r="Z20" s="145" t="e">
        <f t="shared" si="1"/>
        <v>#VALUE!</v>
      </c>
      <c r="AA20" s="200" t="e">
        <f>IF(AND(U20="4 - Alto",Z20=-4),"MODERADO",VLOOKUP(Z20,[1]Parámetros!$B$20:$C$70,2,FALSE))</f>
        <v>#VALUE!</v>
      </c>
      <c r="AB20" s="484"/>
      <c r="AC20" s="485"/>
    </row>
    <row r="21" spans="1:29" x14ac:dyDescent="0.25">
      <c r="A21" s="147">
        <f>'[1]Matriz de riesgos'!A21</f>
        <v>11</v>
      </c>
      <c r="B21" s="152">
        <f>+'[1]Matriz seguimiento (1)'!B21</f>
        <v>0</v>
      </c>
      <c r="C21" s="149">
        <f>+'[1]Matriz seguimiento (1)'!C21</f>
        <v>0</v>
      </c>
      <c r="D21" s="149">
        <f>+'[1]Matriz seguimiento (1)'!D21</f>
        <v>0</v>
      </c>
      <c r="E21" s="149">
        <f>+'[1]Matriz seguimiento (1)'!E21</f>
        <v>0</v>
      </c>
      <c r="F21" s="152">
        <f>+'[1]Matriz seguimiento (1)'!F21</f>
        <v>0</v>
      </c>
      <c r="G21" s="151"/>
      <c r="H21" s="150"/>
      <c r="I21" s="152"/>
      <c r="J21" s="152"/>
      <c r="K21" s="153" t="e">
        <f t="shared" si="8"/>
        <v>#VALUE!</v>
      </c>
      <c r="L21" s="153" t="e">
        <f t="shared" si="9"/>
        <v>#VALUE!</v>
      </c>
      <c r="M21" s="154" t="e">
        <f t="shared" si="0"/>
        <v>#VALUE!</v>
      </c>
      <c r="N21" s="155" t="e">
        <f>IF(AND(G21="4 - Alto",M21=-4),"MODERADO",VLOOKUP(M21,[1]Parámetros!$B$20:$C$70,2,FALSE))</f>
        <v>#VALUE!</v>
      </c>
      <c r="O21" s="151">
        <f>+'[1]Matriz seguimiento (1)'!O21</f>
        <v>0</v>
      </c>
      <c r="P21" s="151">
        <f>+'[1]Matriz seguimiento (1)'!P21</f>
        <v>0</v>
      </c>
      <c r="Q21" s="156">
        <f>+'[1]Matriz seguimiento (1)'!Q21</f>
        <v>0</v>
      </c>
      <c r="R21" s="150">
        <f>+'[1]Matriz seguimiento (1)'!R21</f>
        <v>0</v>
      </c>
      <c r="S21" s="151">
        <f>+'[1]Matriz seguimiento (1)'!S21</f>
        <v>0</v>
      </c>
      <c r="T21" s="152">
        <f t="shared" si="7"/>
        <v>0</v>
      </c>
      <c r="U21" s="151">
        <f t="shared" si="2"/>
        <v>0</v>
      </c>
      <c r="V21" s="150" t="e">
        <f t="shared" si="3"/>
        <v>#VALUE!</v>
      </c>
      <c r="W21" s="150" t="e">
        <f t="shared" si="4"/>
        <v>#VALUE!</v>
      </c>
      <c r="X21" s="150" t="e">
        <f t="shared" si="5"/>
        <v>#VALUE!</v>
      </c>
      <c r="Y21" s="151" t="e">
        <f t="shared" si="6"/>
        <v>#VALUE!</v>
      </c>
      <c r="Z21" s="155" t="e">
        <f t="shared" si="1"/>
        <v>#VALUE!</v>
      </c>
      <c r="AA21" s="201" t="e">
        <f>IF(AND(U21="4 - Alto",Z21=-4),"MODERADO",VLOOKUP(Z21,[1]Parámetros!$B$20:$C$70,2,FALSE))</f>
        <v>#VALUE!</v>
      </c>
      <c r="AB21" s="482"/>
      <c r="AC21" s="483"/>
    </row>
    <row r="22" spans="1:29" x14ac:dyDescent="0.25">
      <c r="A22" s="131">
        <f>'[1]Matriz de riesgos'!A22</f>
        <v>12</v>
      </c>
      <c r="B22" s="139">
        <f>+'[1]Matriz seguimiento (1)'!B22</f>
        <v>0</v>
      </c>
      <c r="C22" s="199">
        <f>+'[1]Matriz seguimiento (1)'!C22</f>
        <v>0</v>
      </c>
      <c r="D22" s="134">
        <f>+'[1]Matriz seguimiento (1)'!D22</f>
        <v>0</v>
      </c>
      <c r="E22" s="135">
        <f>+'[1]Matriz seguimiento (1)'!E22</f>
        <v>0</v>
      </c>
      <c r="F22" s="136">
        <f>+'[1]Matriz seguimiento (1)'!F22</f>
        <v>0</v>
      </c>
      <c r="G22" s="137"/>
      <c r="H22" s="138"/>
      <c r="I22" s="139"/>
      <c r="J22" s="139"/>
      <c r="K22" s="140" t="e">
        <f t="shared" si="8"/>
        <v>#VALUE!</v>
      </c>
      <c r="L22" s="140" t="e">
        <f t="shared" si="9"/>
        <v>#VALUE!</v>
      </c>
      <c r="M22" s="141" t="e">
        <f t="shared" si="0"/>
        <v>#VALUE!</v>
      </c>
      <c r="N22" s="145" t="e">
        <f>IF(AND(G22="4 - Alto",M22=-4),"MODERADO",VLOOKUP(M22,[1]Parámetros!$B$20:$C$70,2,FALSE))</f>
        <v>#VALUE!</v>
      </c>
      <c r="O22" s="137">
        <f>+'[1]Matriz seguimiento (1)'!O22</f>
        <v>0</v>
      </c>
      <c r="P22" s="137">
        <f>+'[1]Matriz seguimiento (1)'!P22</f>
        <v>0</v>
      </c>
      <c r="Q22" s="142">
        <f>+'[1]Matriz seguimiento (1)'!Q22</f>
        <v>0</v>
      </c>
      <c r="R22" s="138">
        <f>+'[1]Matriz seguimiento (1)'!R22</f>
        <v>0</v>
      </c>
      <c r="S22" s="137">
        <f>+'[1]Matriz seguimiento (1)'!S22</f>
        <v>0</v>
      </c>
      <c r="T22" s="138">
        <f>O22</f>
        <v>0</v>
      </c>
      <c r="U22" s="137">
        <f t="shared" si="2"/>
        <v>0</v>
      </c>
      <c r="V22" s="138" t="e">
        <f t="shared" si="3"/>
        <v>#VALUE!</v>
      </c>
      <c r="W22" s="138" t="e">
        <f t="shared" si="4"/>
        <v>#VALUE!</v>
      </c>
      <c r="X22" s="138" t="e">
        <f t="shared" si="5"/>
        <v>#VALUE!</v>
      </c>
      <c r="Y22" s="137" t="e">
        <f t="shared" si="6"/>
        <v>#VALUE!</v>
      </c>
      <c r="Z22" s="145" t="e">
        <f t="shared" si="1"/>
        <v>#VALUE!</v>
      </c>
      <c r="AA22" s="200" t="e">
        <f>IF(AND(U22="4 - Alto",Z22=-4),"MODERADO",VLOOKUP(Z22,[1]Parámetros!$B$20:$C$70,2,FALSE))</f>
        <v>#VALUE!</v>
      </c>
      <c r="AB22" s="484"/>
      <c r="AC22" s="485"/>
    </row>
    <row r="23" spans="1:29" x14ac:dyDescent="0.25">
      <c r="A23" s="147">
        <f>'[1]Matriz de riesgos'!A23</f>
        <v>13</v>
      </c>
      <c r="B23" s="152">
        <f>+'[1]Matriz seguimiento (1)'!B23</f>
        <v>0</v>
      </c>
      <c r="C23" s="149">
        <f>+'[1]Matriz seguimiento (1)'!C23</f>
        <v>0</v>
      </c>
      <c r="D23" s="149">
        <f>+'[1]Matriz seguimiento (1)'!D23</f>
        <v>0</v>
      </c>
      <c r="E23" s="149">
        <f>+'[1]Matriz seguimiento (1)'!E23</f>
        <v>0</v>
      </c>
      <c r="F23" s="152">
        <f>+'[1]Matriz seguimiento (1)'!F23</f>
        <v>0</v>
      </c>
      <c r="G23" s="151"/>
      <c r="H23" s="150"/>
      <c r="I23" s="152"/>
      <c r="J23" s="152"/>
      <c r="K23" s="153" t="e">
        <f t="shared" si="8"/>
        <v>#VALUE!</v>
      </c>
      <c r="L23" s="153" t="e">
        <f t="shared" si="9"/>
        <v>#VALUE!</v>
      </c>
      <c r="M23" s="154" t="e">
        <f t="shared" si="0"/>
        <v>#VALUE!</v>
      </c>
      <c r="N23" s="155" t="e">
        <f>IF(AND(G23="4 - Alto",M23=-4),"MODERADO",VLOOKUP(M23,[1]Parámetros!$B$20:$C$70,2,FALSE))</f>
        <v>#VALUE!</v>
      </c>
      <c r="O23" s="151">
        <f>+'[1]Matriz seguimiento (1)'!O23</f>
        <v>0</v>
      </c>
      <c r="P23" s="151">
        <f>+'[1]Matriz seguimiento (1)'!P23</f>
        <v>0</v>
      </c>
      <c r="Q23" s="156">
        <f>+'[1]Matriz seguimiento (1)'!Q23</f>
        <v>0</v>
      </c>
      <c r="R23" s="150">
        <f>+'[1]Matriz seguimiento (1)'!R23</f>
        <v>0</v>
      </c>
      <c r="S23" s="151">
        <f>+'[1]Matriz seguimiento (1)'!S23</f>
        <v>0</v>
      </c>
      <c r="T23" s="152">
        <f t="shared" si="7"/>
        <v>0</v>
      </c>
      <c r="U23" s="151">
        <f t="shared" si="2"/>
        <v>0</v>
      </c>
      <c r="V23" s="150" t="e">
        <f t="shared" si="3"/>
        <v>#VALUE!</v>
      </c>
      <c r="W23" s="150" t="e">
        <f t="shared" si="4"/>
        <v>#VALUE!</v>
      </c>
      <c r="X23" s="150" t="e">
        <f t="shared" si="5"/>
        <v>#VALUE!</v>
      </c>
      <c r="Y23" s="151" t="e">
        <f t="shared" si="6"/>
        <v>#VALUE!</v>
      </c>
      <c r="Z23" s="155" t="e">
        <f t="shared" si="1"/>
        <v>#VALUE!</v>
      </c>
      <c r="AA23" s="201" t="e">
        <f>IF(AND(U23="4 - Alto",Z23=-4),"MODERADO",VLOOKUP(Z23,[1]Parámetros!$B$20:$C$70,2,FALSE))</f>
        <v>#VALUE!</v>
      </c>
      <c r="AB23" s="482"/>
      <c r="AC23" s="483"/>
    </row>
    <row r="24" spans="1:29" x14ac:dyDescent="0.25">
      <c r="A24" s="131">
        <f>'[1]Matriz de riesgos'!A24</f>
        <v>14</v>
      </c>
      <c r="B24" s="139">
        <f>+'[1]Matriz seguimiento (1)'!B24</f>
        <v>0</v>
      </c>
      <c r="C24" s="199">
        <f>+'[1]Matriz seguimiento (1)'!C24</f>
        <v>0</v>
      </c>
      <c r="D24" s="134">
        <f>+'[1]Matriz seguimiento (1)'!D24</f>
        <v>0</v>
      </c>
      <c r="E24" s="135">
        <f>+'[1]Matriz seguimiento (1)'!E24</f>
        <v>0</v>
      </c>
      <c r="F24" s="136">
        <f>+'[1]Matriz seguimiento (1)'!F24</f>
        <v>0</v>
      </c>
      <c r="G24" s="137"/>
      <c r="H24" s="138"/>
      <c r="I24" s="139"/>
      <c r="J24" s="139"/>
      <c r="K24" s="140" t="e">
        <f t="shared" si="8"/>
        <v>#VALUE!</v>
      </c>
      <c r="L24" s="140" t="e">
        <f t="shared" si="9"/>
        <v>#VALUE!</v>
      </c>
      <c r="M24" s="141" t="e">
        <f t="shared" si="0"/>
        <v>#VALUE!</v>
      </c>
      <c r="N24" s="145" t="e">
        <f>IF(AND(G24="4 - Alto",M24=-4),"MODERADO",VLOOKUP(M24,[1]Parámetros!$B$20:$C$70,2,FALSE))</f>
        <v>#VALUE!</v>
      </c>
      <c r="O24" s="137">
        <f>+'[1]Matriz seguimiento (1)'!O24</f>
        <v>0</v>
      </c>
      <c r="P24" s="137">
        <f>+'[1]Matriz seguimiento (1)'!P24</f>
        <v>0</v>
      </c>
      <c r="Q24" s="142">
        <f>+'[1]Matriz seguimiento (1)'!Q24</f>
        <v>0</v>
      </c>
      <c r="R24" s="138">
        <f>+'[1]Matriz seguimiento (1)'!R24</f>
        <v>0</v>
      </c>
      <c r="S24" s="137">
        <f>+'[1]Matriz seguimiento (1)'!S24</f>
        <v>0</v>
      </c>
      <c r="T24" s="138">
        <f t="shared" si="7"/>
        <v>0</v>
      </c>
      <c r="U24" s="137">
        <f t="shared" si="2"/>
        <v>0</v>
      </c>
      <c r="V24" s="138" t="e">
        <f t="shared" si="3"/>
        <v>#VALUE!</v>
      </c>
      <c r="W24" s="138" t="e">
        <f t="shared" si="4"/>
        <v>#VALUE!</v>
      </c>
      <c r="X24" s="138" t="e">
        <f t="shared" si="5"/>
        <v>#VALUE!</v>
      </c>
      <c r="Y24" s="137" t="e">
        <f t="shared" si="6"/>
        <v>#VALUE!</v>
      </c>
      <c r="Z24" s="145" t="e">
        <f t="shared" si="1"/>
        <v>#VALUE!</v>
      </c>
      <c r="AA24" s="200" t="e">
        <f>IF(AND(U24="4 - Alto",Z24=-4),"MODERADO",VLOOKUP(Z24,[1]Parámetros!$B$20:$C$70,2,FALSE))</f>
        <v>#VALUE!</v>
      </c>
      <c r="AB24" s="484"/>
      <c r="AC24" s="485"/>
    </row>
    <row r="25" spans="1:29" x14ac:dyDescent="0.25">
      <c r="A25" s="147">
        <f>'[1]Matriz de riesgos'!A25</f>
        <v>15</v>
      </c>
      <c r="B25" s="152">
        <f>+'[1]Matriz seguimiento (1)'!B25</f>
        <v>0</v>
      </c>
      <c r="C25" s="149">
        <f>+'[1]Matriz seguimiento (1)'!C25</f>
        <v>0</v>
      </c>
      <c r="D25" s="149">
        <f>+'[1]Matriz seguimiento (1)'!D25</f>
        <v>0</v>
      </c>
      <c r="E25" s="149">
        <f>+'[1]Matriz seguimiento (1)'!E25</f>
        <v>0</v>
      </c>
      <c r="F25" s="152">
        <f>+'[1]Matriz seguimiento (1)'!F25</f>
        <v>0</v>
      </c>
      <c r="G25" s="151"/>
      <c r="H25" s="150"/>
      <c r="I25" s="152"/>
      <c r="J25" s="152"/>
      <c r="K25" s="153" t="e">
        <f t="shared" si="8"/>
        <v>#VALUE!</v>
      </c>
      <c r="L25" s="153" t="e">
        <f t="shared" si="9"/>
        <v>#VALUE!</v>
      </c>
      <c r="M25" s="154" t="e">
        <f t="shared" si="0"/>
        <v>#VALUE!</v>
      </c>
      <c r="N25" s="155" t="e">
        <f>IF(AND(G25="4 - Alto",M25=-4),"MODERADO",VLOOKUP(M25,[1]Parámetros!$B$20:$C$70,2,FALSE))</f>
        <v>#VALUE!</v>
      </c>
      <c r="O25" s="151">
        <f>+'[1]Matriz seguimiento (1)'!O25</f>
        <v>0</v>
      </c>
      <c r="P25" s="151">
        <f>+'[1]Matriz seguimiento (1)'!P25</f>
        <v>0</v>
      </c>
      <c r="Q25" s="156">
        <f>+'[1]Matriz seguimiento (1)'!Q25</f>
        <v>0</v>
      </c>
      <c r="R25" s="150">
        <f>+'[1]Matriz seguimiento (1)'!R25</f>
        <v>0</v>
      </c>
      <c r="S25" s="151">
        <f>+'[1]Matriz seguimiento (1)'!S25</f>
        <v>0</v>
      </c>
      <c r="T25" s="152">
        <f t="shared" si="7"/>
        <v>0</v>
      </c>
      <c r="U25" s="151">
        <f t="shared" si="2"/>
        <v>0</v>
      </c>
      <c r="V25" s="150" t="e">
        <f t="shared" si="3"/>
        <v>#VALUE!</v>
      </c>
      <c r="W25" s="150" t="e">
        <f t="shared" si="4"/>
        <v>#VALUE!</v>
      </c>
      <c r="X25" s="150" t="e">
        <f t="shared" si="5"/>
        <v>#VALUE!</v>
      </c>
      <c r="Y25" s="151" t="e">
        <f t="shared" si="6"/>
        <v>#VALUE!</v>
      </c>
      <c r="Z25" s="155" t="e">
        <f t="shared" si="1"/>
        <v>#VALUE!</v>
      </c>
      <c r="AA25" s="201" t="e">
        <f>IF(AND(U25="4 - Alto",Z25=-4),"MODERADO",VLOOKUP(Z25,[1]Parámetros!$B$20:$C$70,2,FALSE))</f>
        <v>#VALUE!</v>
      </c>
      <c r="AB25" s="482"/>
      <c r="AC25" s="483"/>
    </row>
    <row r="26" spans="1:29" x14ac:dyDescent="0.25">
      <c r="A26" s="131">
        <f>'[1]Matriz de riesgos'!A26</f>
        <v>16</v>
      </c>
      <c r="B26" s="139">
        <f>+'[1]Matriz seguimiento (1)'!B26</f>
        <v>0</v>
      </c>
      <c r="C26" s="199">
        <f>+'[1]Matriz seguimiento (1)'!C26</f>
        <v>0</v>
      </c>
      <c r="D26" s="134">
        <f>+'[1]Matriz seguimiento (1)'!D26</f>
        <v>0</v>
      </c>
      <c r="E26" s="135">
        <f>+'[1]Matriz seguimiento (1)'!E26</f>
        <v>0</v>
      </c>
      <c r="F26" s="136">
        <f>+'[1]Matriz seguimiento (1)'!F26</f>
        <v>0</v>
      </c>
      <c r="G26" s="137"/>
      <c r="H26" s="138"/>
      <c r="I26" s="139"/>
      <c r="J26" s="139"/>
      <c r="K26" s="140" t="e">
        <f t="shared" si="8"/>
        <v>#VALUE!</v>
      </c>
      <c r="L26" s="140" t="e">
        <f t="shared" si="9"/>
        <v>#VALUE!</v>
      </c>
      <c r="M26" s="141" t="e">
        <f t="shared" si="0"/>
        <v>#VALUE!</v>
      </c>
      <c r="N26" s="145" t="e">
        <f>IF(AND(G26="4 - Alto",M26=-4),"MODERADO",VLOOKUP(M26,[1]Parámetros!$B$20:$C$70,2,FALSE))</f>
        <v>#VALUE!</v>
      </c>
      <c r="O26" s="137">
        <f>+'[1]Matriz seguimiento (1)'!O26</f>
        <v>0</v>
      </c>
      <c r="P26" s="137">
        <f>+'[1]Matriz seguimiento (1)'!P26</f>
        <v>0</v>
      </c>
      <c r="Q26" s="142">
        <f>+'[1]Matriz seguimiento (1)'!Q26</f>
        <v>0</v>
      </c>
      <c r="R26" s="138">
        <f>+'[1]Matriz seguimiento (1)'!R26</f>
        <v>0</v>
      </c>
      <c r="S26" s="137">
        <f>+'[1]Matriz seguimiento (1)'!S26</f>
        <v>0</v>
      </c>
      <c r="T26" s="138">
        <f t="shared" si="7"/>
        <v>0</v>
      </c>
      <c r="U26" s="137">
        <f t="shared" si="2"/>
        <v>0</v>
      </c>
      <c r="V26" s="138" t="e">
        <f t="shared" si="3"/>
        <v>#VALUE!</v>
      </c>
      <c r="W26" s="138" t="e">
        <f t="shared" si="4"/>
        <v>#VALUE!</v>
      </c>
      <c r="X26" s="138" t="e">
        <f t="shared" si="5"/>
        <v>#VALUE!</v>
      </c>
      <c r="Y26" s="137" t="e">
        <f t="shared" si="6"/>
        <v>#VALUE!</v>
      </c>
      <c r="Z26" s="145" t="e">
        <f t="shared" si="1"/>
        <v>#VALUE!</v>
      </c>
      <c r="AA26" s="200" t="e">
        <f>IF(AND(U26="4 - Alto",Z26=-4),"MODERADO",VLOOKUP(Z26,[1]Parámetros!$B$20:$C$70,2,FALSE))</f>
        <v>#VALUE!</v>
      </c>
      <c r="AB26" s="484"/>
      <c r="AC26" s="485"/>
    </row>
    <row r="27" spans="1:29" x14ac:dyDescent="0.25">
      <c r="A27" s="147">
        <f>'[1]Matriz de riesgos'!A27</f>
        <v>17</v>
      </c>
      <c r="B27" s="152">
        <f>+'[1]Matriz seguimiento (1)'!B27</f>
        <v>0</v>
      </c>
      <c r="C27" s="149">
        <f>+'[1]Matriz seguimiento (1)'!C27</f>
        <v>0</v>
      </c>
      <c r="D27" s="149">
        <f>+'[1]Matriz seguimiento (1)'!D27</f>
        <v>0</v>
      </c>
      <c r="E27" s="149">
        <f>+'[1]Matriz seguimiento (1)'!E27</f>
        <v>0</v>
      </c>
      <c r="F27" s="152">
        <f>+'[1]Matriz seguimiento (1)'!F27</f>
        <v>0</v>
      </c>
      <c r="G27" s="151"/>
      <c r="H27" s="150"/>
      <c r="I27" s="152"/>
      <c r="J27" s="152"/>
      <c r="K27" s="153" t="e">
        <f t="shared" si="8"/>
        <v>#VALUE!</v>
      </c>
      <c r="L27" s="153" t="e">
        <f t="shared" si="9"/>
        <v>#VALUE!</v>
      </c>
      <c r="M27" s="154" t="e">
        <f t="shared" si="0"/>
        <v>#VALUE!</v>
      </c>
      <c r="N27" s="155" t="e">
        <f>IF(AND(G27="4 - Alto",M27=-4),"MODERADO",VLOOKUP(M27,[1]Parámetros!$B$20:$C$70,2,FALSE))</f>
        <v>#VALUE!</v>
      </c>
      <c r="O27" s="151">
        <f>+'[1]Matriz seguimiento (1)'!O27</f>
        <v>0</v>
      </c>
      <c r="P27" s="151">
        <f>+'[1]Matriz seguimiento (1)'!P27</f>
        <v>0</v>
      </c>
      <c r="Q27" s="156">
        <f>+'[1]Matriz seguimiento (1)'!Q27</f>
        <v>0</v>
      </c>
      <c r="R27" s="150">
        <f>+'[1]Matriz seguimiento (1)'!R27</f>
        <v>0</v>
      </c>
      <c r="S27" s="151">
        <f>+'[1]Matriz seguimiento (1)'!S27</f>
        <v>0</v>
      </c>
      <c r="T27" s="152">
        <f t="shared" si="7"/>
        <v>0</v>
      </c>
      <c r="U27" s="151">
        <f t="shared" si="2"/>
        <v>0</v>
      </c>
      <c r="V27" s="150" t="e">
        <f t="shared" si="3"/>
        <v>#VALUE!</v>
      </c>
      <c r="W27" s="150" t="e">
        <f t="shared" si="4"/>
        <v>#VALUE!</v>
      </c>
      <c r="X27" s="150" t="e">
        <f t="shared" si="5"/>
        <v>#VALUE!</v>
      </c>
      <c r="Y27" s="151" t="e">
        <f t="shared" si="6"/>
        <v>#VALUE!</v>
      </c>
      <c r="Z27" s="155" t="e">
        <f t="shared" si="1"/>
        <v>#VALUE!</v>
      </c>
      <c r="AA27" s="201" t="e">
        <f>IF(AND(U27="4 - Alto",Z27=-4),"MODERADO",VLOOKUP(Z27,[1]Parámetros!$B$20:$C$70,2,FALSE))</f>
        <v>#VALUE!</v>
      </c>
      <c r="AB27" s="482"/>
      <c r="AC27" s="483"/>
    </row>
    <row r="28" spans="1:29" x14ac:dyDescent="0.25">
      <c r="A28" s="131">
        <f>'[1]Matriz de riesgos'!A28</f>
        <v>18</v>
      </c>
      <c r="B28" s="139">
        <f>+'[1]Matriz seguimiento (1)'!B28</f>
        <v>0</v>
      </c>
      <c r="C28" s="199">
        <f>+'[1]Matriz seguimiento (1)'!C28</f>
        <v>0</v>
      </c>
      <c r="D28" s="134">
        <f>+'[1]Matriz seguimiento (1)'!D28</f>
        <v>0</v>
      </c>
      <c r="E28" s="135">
        <f>+'[1]Matriz seguimiento (1)'!E28</f>
        <v>0</v>
      </c>
      <c r="F28" s="136">
        <f>+'[1]Matriz seguimiento (1)'!F28</f>
        <v>0</v>
      </c>
      <c r="G28" s="137"/>
      <c r="H28" s="138"/>
      <c r="I28" s="139"/>
      <c r="J28" s="139"/>
      <c r="K28" s="140" t="e">
        <f t="shared" si="8"/>
        <v>#VALUE!</v>
      </c>
      <c r="L28" s="140" t="e">
        <f t="shared" si="9"/>
        <v>#VALUE!</v>
      </c>
      <c r="M28" s="141" t="e">
        <f t="shared" si="0"/>
        <v>#VALUE!</v>
      </c>
      <c r="N28" s="145" t="e">
        <f>IF(AND(G28="4 - Alto",M28=-4),"MODERADO",VLOOKUP(M28,[1]Parámetros!$B$20:$C$70,2,FALSE))</f>
        <v>#VALUE!</v>
      </c>
      <c r="O28" s="137">
        <f>+'[1]Matriz seguimiento (1)'!O28</f>
        <v>0</v>
      </c>
      <c r="P28" s="137">
        <f>+'[1]Matriz seguimiento (1)'!P28</f>
        <v>0</v>
      </c>
      <c r="Q28" s="142">
        <f>+'[1]Matriz seguimiento (1)'!Q28</f>
        <v>0</v>
      </c>
      <c r="R28" s="138">
        <f>+'[1]Matriz seguimiento (1)'!R28</f>
        <v>0</v>
      </c>
      <c r="S28" s="137">
        <f>+'[1]Matriz seguimiento (1)'!S28</f>
        <v>0</v>
      </c>
      <c r="T28" s="138">
        <f t="shared" si="7"/>
        <v>0</v>
      </c>
      <c r="U28" s="137">
        <f t="shared" si="2"/>
        <v>0</v>
      </c>
      <c r="V28" s="138" t="e">
        <f t="shared" si="3"/>
        <v>#VALUE!</v>
      </c>
      <c r="W28" s="138" t="e">
        <f t="shared" si="4"/>
        <v>#VALUE!</v>
      </c>
      <c r="X28" s="138" t="e">
        <f t="shared" si="5"/>
        <v>#VALUE!</v>
      </c>
      <c r="Y28" s="137" t="e">
        <f t="shared" si="6"/>
        <v>#VALUE!</v>
      </c>
      <c r="Z28" s="145" t="e">
        <f t="shared" si="1"/>
        <v>#VALUE!</v>
      </c>
      <c r="AA28" s="200" t="e">
        <f>IF(AND(U28="4 - Alto",Z28=-4),"MODERADO",VLOOKUP(Z28,[1]Parámetros!$B$20:$C$70,2,FALSE))</f>
        <v>#VALUE!</v>
      </c>
      <c r="AB28" s="484"/>
      <c r="AC28" s="485"/>
    </row>
    <row r="29" spans="1:29" x14ac:dyDescent="0.25">
      <c r="A29" s="147">
        <f>'[1]Matriz de riesgos'!A29</f>
        <v>19</v>
      </c>
      <c r="B29" s="152">
        <f>+'[1]Matriz seguimiento (1)'!B29</f>
        <v>0</v>
      </c>
      <c r="C29" s="149">
        <f>+'[1]Matriz seguimiento (1)'!C29</f>
        <v>0</v>
      </c>
      <c r="D29" s="149">
        <f>+'[1]Matriz seguimiento (1)'!D29</f>
        <v>0</v>
      </c>
      <c r="E29" s="149">
        <f>+'[1]Matriz seguimiento (1)'!E29</f>
        <v>0</v>
      </c>
      <c r="F29" s="152">
        <f>+'[1]Matriz seguimiento (1)'!F29</f>
        <v>0</v>
      </c>
      <c r="G29" s="151"/>
      <c r="H29" s="150"/>
      <c r="I29" s="152"/>
      <c r="J29" s="152"/>
      <c r="K29" s="153" t="e">
        <f t="shared" si="8"/>
        <v>#VALUE!</v>
      </c>
      <c r="L29" s="153" t="e">
        <f t="shared" si="9"/>
        <v>#VALUE!</v>
      </c>
      <c r="M29" s="154" t="e">
        <f t="shared" si="0"/>
        <v>#VALUE!</v>
      </c>
      <c r="N29" s="155" t="e">
        <f>IF(AND(G29="4 - Alto",M29=-4),"MODERADO",VLOOKUP(M29,[1]Parámetros!$B$20:$C$70,2,FALSE))</f>
        <v>#VALUE!</v>
      </c>
      <c r="O29" s="151">
        <f>+'[1]Matriz seguimiento (1)'!O29</f>
        <v>0</v>
      </c>
      <c r="P29" s="151">
        <f>+'[1]Matriz seguimiento (1)'!P29</f>
        <v>0</v>
      </c>
      <c r="Q29" s="156">
        <f>+'[1]Matriz seguimiento (1)'!Q29</f>
        <v>0</v>
      </c>
      <c r="R29" s="150">
        <f>+'[1]Matriz seguimiento (1)'!R29</f>
        <v>0</v>
      </c>
      <c r="S29" s="151">
        <f>+'[1]Matriz seguimiento (1)'!S29</f>
        <v>0</v>
      </c>
      <c r="T29" s="152">
        <f t="shared" si="7"/>
        <v>0</v>
      </c>
      <c r="U29" s="151">
        <f t="shared" si="2"/>
        <v>0</v>
      </c>
      <c r="V29" s="150" t="e">
        <f t="shared" si="3"/>
        <v>#VALUE!</v>
      </c>
      <c r="W29" s="150" t="e">
        <f t="shared" si="4"/>
        <v>#VALUE!</v>
      </c>
      <c r="X29" s="150" t="e">
        <f t="shared" si="5"/>
        <v>#VALUE!</v>
      </c>
      <c r="Y29" s="151" t="e">
        <f t="shared" si="6"/>
        <v>#VALUE!</v>
      </c>
      <c r="Z29" s="155" t="e">
        <f t="shared" si="1"/>
        <v>#VALUE!</v>
      </c>
      <c r="AA29" s="201" t="e">
        <f>IF(AND(U29="4 - Alto",Z29=-4),"MODERADO",VLOOKUP(Z29,[1]Parámetros!$B$20:$C$70,2,FALSE))</f>
        <v>#VALUE!</v>
      </c>
      <c r="AB29" s="482"/>
      <c r="AC29" s="483"/>
    </row>
    <row r="30" spans="1:29" x14ac:dyDescent="0.25">
      <c r="A30" s="131">
        <f>'[1]Matriz de riesgos'!A30</f>
        <v>20</v>
      </c>
      <c r="B30" s="139">
        <f>+'[1]Matriz seguimiento (1)'!B30</f>
        <v>0</v>
      </c>
      <c r="C30" s="199">
        <f>+'[1]Matriz seguimiento (1)'!C30</f>
        <v>0</v>
      </c>
      <c r="D30" s="134">
        <f>+'[1]Matriz seguimiento (1)'!D30</f>
        <v>0</v>
      </c>
      <c r="E30" s="135">
        <f>+'[1]Matriz seguimiento (1)'!E30</f>
        <v>0</v>
      </c>
      <c r="F30" s="136">
        <f>+'[1]Matriz seguimiento (1)'!F30</f>
        <v>0</v>
      </c>
      <c r="G30" s="137"/>
      <c r="H30" s="138"/>
      <c r="I30" s="139"/>
      <c r="J30" s="139"/>
      <c r="K30" s="140" t="e">
        <f t="shared" si="8"/>
        <v>#VALUE!</v>
      </c>
      <c r="L30" s="140" t="e">
        <f t="shared" si="9"/>
        <v>#VALUE!</v>
      </c>
      <c r="M30" s="141" t="e">
        <f t="shared" si="0"/>
        <v>#VALUE!</v>
      </c>
      <c r="N30" s="145" t="e">
        <f>IF(AND(G30="4 - Alto",M30=-4),"MODERADO",VLOOKUP(M30,[1]Parámetros!$B$20:$C$70,2,FALSE))</f>
        <v>#VALUE!</v>
      </c>
      <c r="O30" s="137">
        <f>+'[1]Matriz seguimiento (1)'!O30</f>
        <v>0</v>
      </c>
      <c r="P30" s="137">
        <f>+'[1]Matriz seguimiento (1)'!P30</f>
        <v>0</v>
      </c>
      <c r="Q30" s="142">
        <f>+'[1]Matriz seguimiento (1)'!Q30</f>
        <v>0</v>
      </c>
      <c r="R30" s="138">
        <f>+'[1]Matriz seguimiento (1)'!R30</f>
        <v>0</v>
      </c>
      <c r="S30" s="137">
        <f>+'[1]Matriz seguimiento (1)'!S30</f>
        <v>0</v>
      </c>
      <c r="T30" s="138">
        <f t="shared" si="7"/>
        <v>0</v>
      </c>
      <c r="U30" s="137">
        <f t="shared" si="2"/>
        <v>0</v>
      </c>
      <c r="V30" s="138" t="e">
        <f t="shared" si="3"/>
        <v>#VALUE!</v>
      </c>
      <c r="W30" s="138" t="e">
        <f t="shared" si="4"/>
        <v>#VALUE!</v>
      </c>
      <c r="X30" s="138" t="e">
        <f t="shared" si="5"/>
        <v>#VALUE!</v>
      </c>
      <c r="Y30" s="137" t="e">
        <f t="shared" si="6"/>
        <v>#VALUE!</v>
      </c>
      <c r="Z30" s="145" t="e">
        <f t="shared" si="1"/>
        <v>#VALUE!</v>
      </c>
      <c r="AA30" s="200" t="e">
        <f>IF(AND(U30="4 - Alto",Z30=-4),"MODERADO",VLOOKUP(Z30,[1]Parámetros!$B$20:$C$70,2,FALSE))</f>
        <v>#VALUE!</v>
      </c>
      <c r="AB30" s="484"/>
      <c r="AC30" s="485"/>
    </row>
    <row r="31" spans="1:29" x14ac:dyDescent="0.25">
      <c r="A31" s="147">
        <f>'[1]Matriz de riesgos'!A31</f>
        <v>21</v>
      </c>
      <c r="B31" s="152">
        <f>+'[1]Matriz seguimiento (1)'!B31</f>
        <v>0</v>
      </c>
      <c r="C31" s="149">
        <f>+'[1]Matriz seguimiento (1)'!C31</f>
        <v>0</v>
      </c>
      <c r="D31" s="149">
        <f>+'[1]Matriz seguimiento (1)'!D31</f>
        <v>0</v>
      </c>
      <c r="E31" s="149">
        <f>+'[1]Matriz seguimiento (1)'!E31</f>
        <v>0</v>
      </c>
      <c r="F31" s="152">
        <f>+'[1]Matriz seguimiento (1)'!F31</f>
        <v>0</v>
      </c>
      <c r="G31" s="151"/>
      <c r="H31" s="150"/>
      <c r="I31" s="152"/>
      <c r="J31" s="152"/>
      <c r="K31" s="153" t="e">
        <f t="shared" si="8"/>
        <v>#VALUE!</v>
      </c>
      <c r="L31" s="153" t="e">
        <f t="shared" si="9"/>
        <v>#VALUE!</v>
      </c>
      <c r="M31" s="154" t="e">
        <f t="shared" si="0"/>
        <v>#VALUE!</v>
      </c>
      <c r="N31" s="155" t="e">
        <f>IF(AND(G31="4 - Alto",M31=-4),"MODERADO",VLOOKUP(M31,[1]Parámetros!$B$20:$C$70,2,FALSE))</f>
        <v>#VALUE!</v>
      </c>
      <c r="O31" s="151">
        <f>+'[1]Matriz seguimiento (1)'!O31</f>
        <v>0</v>
      </c>
      <c r="P31" s="151">
        <f>+'[1]Matriz seguimiento (1)'!P31</f>
        <v>0</v>
      </c>
      <c r="Q31" s="156">
        <f>+'[1]Matriz seguimiento (1)'!Q31</f>
        <v>0</v>
      </c>
      <c r="R31" s="150">
        <f>+'[1]Matriz seguimiento (1)'!R31</f>
        <v>0</v>
      </c>
      <c r="S31" s="151">
        <f>+'[1]Matriz seguimiento (1)'!S31</f>
        <v>0</v>
      </c>
      <c r="T31" s="152">
        <f t="shared" si="7"/>
        <v>0</v>
      </c>
      <c r="U31" s="151">
        <f t="shared" si="2"/>
        <v>0</v>
      </c>
      <c r="V31" s="150" t="e">
        <f t="shared" si="3"/>
        <v>#VALUE!</v>
      </c>
      <c r="W31" s="150" t="e">
        <f t="shared" si="4"/>
        <v>#VALUE!</v>
      </c>
      <c r="X31" s="150" t="e">
        <f t="shared" si="5"/>
        <v>#VALUE!</v>
      </c>
      <c r="Y31" s="151" t="e">
        <f t="shared" si="6"/>
        <v>#VALUE!</v>
      </c>
      <c r="Z31" s="155" t="e">
        <f t="shared" si="1"/>
        <v>#VALUE!</v>
      </c>
      <c r="AA31" s="201" t="e">
        <f>IF(AND(U31="4 - Alto",Z31=-4),"MODERADO",VLOOKUP(Z31,[1]Parámetros!$B$20:$C$70,2,FALSE))</f>
        <v>#VALUE!</v>
      </c>
      <c r="AB31" s="482"/>
      <c r="AC31" s="483"/>
    </row>
    <row r="32" spans="1:29" x14ac:dyDescent="0.25">
      <c r="A32" s="131">
        <f>'[1]Matriz de riesgos'!A32</f>
        <v>22</v>
      </c>
      <c r="B32" s="139">
        <f>+'[1]Matriz seguimiento (1)'!B32</f>
        <v>0</v>
      </c>
      <c r="C32" s="199">
        <f>+'[1]Matriz seguimiento (1)'!C32</f>
        <v>0</v>
      </c>
      <c r="D32" s="134">
        <f>+'[1]Matriz seguimiento (1)'!D32</f>
        <v>0</v>
      </c>
      <c r="E32" s="135">
        <f>+'[1]Matriz seguimiento (1)'!E32</f>
        <v>0</v>
      </c>
      <c r="F32" s="136">
        <f>+'[1]Matriz seguimiento (1)'!F32</f>
        <v>0</v>
      </c>
      <c r="G32" s="137"/>
      <c r="H32" s="138"/>
      <c r="I32" s="139"/>
      <c r="J32" s="139"/>
      <c r="K32" s="140" t="e">
        <f t="shared" si="8"/>
        <v>#VALUE!</v>
      </c>
      <c r="L32" s="140" t="e">
        <f t="shared" si="9"/>
        <v>#VALUE!</v>
      </c>
      <c r="M32" s="141" t="e">
        <f t="shared" si="0"/>
        <v>#VALUE!</v>
      </c>
      <c r="N32" s="145" t="e">
        <f>IF(AND(G32="4 - Alto",M32=-4),"MODERADO",VLOOKUP(M32,[1]Parámetros!$B$20:$C$70,2,FALSE))</f>
        <v>#VALUE!</v>
      </c>
      <c r="O32" s="137">
        <f>+'[1]Matriz seguimiento (1)'!O32</f>
        <v>0</v>
      </c>
      <c r="P32" s="137">
        <f>+'[1]Matriz seguimiento (1)'!P32</f>
        <v>0</v>
      </c>
      <c r="Q32" s="142">
        <f>+'[1]Matriz seguimiento (1)'!Q32</f>
        <v>0</v>
      </c>
      <c r="R32" s="138">
        <f>+'[1]Matriz seguimiento (1)'!R32</f>
        <v>0</v>
      </c>
      <c r="S32" s="137">
        <f>+'[1]Matriz seguimiento (1)'!S32</f>
        <v>0</v>
      </c>
      <c r="T32" s="138">
        <f t="shared" si="7"/>
        <v>0</v>
      </c>
      <c r="U32" s="137">
        <f t="shared" si="2"/>
        <v>0</v>
      </c>
      <c r="V32" s="138" t="e">
        <f t="shared" si="3"/>
        <v>#VALUE!</v>
      </c>
      <c r="W32" s="138" t="e">
        <f t="shared" si="4"/>
        <v>#VALUE!</v>
      </c>
      <c r="X32" s="138" t="e">
        <f t="shared" si="5"/>
        <v>#VALUE!</v>
      </c>
      <c r="Y32" s="137" t="e">
        <f t="shared" si="6"/>
        <v>#VALUE!</v>
      </c>
      <c r="Z32" s="145" t="e">
        <f t="shared" si="1"/>
        <v>#VALUE!</v>
      </c>
      <c r="AA32" s="200" t="e">
        <f>IF(AND(U32="4 - Alto",Z32=-4),"MODERADO",VLOOKUP(Z32,[1]Parámetros!$B$20:$C$70,2,FALSE))</f>
        <v>#VALUE!</v>
      </c>
      <c r="AB32" s="484"/>
      <c r="AC32" s="485"/>
    </row>
    <row r="33" spans="1:29" x14ac:dyDescent="0.25">
      <c r="A33" s="147">
        <f>'[1]Matriz de riesgos'!A33</f>
        <v>23</v>
      </c>
      <c r="B33" s="152">
        <f>+'[1]Matriz seguimiento (1)'!B33</f>
        <v>0</v>
      </c>
      <c r="C33" s="149">
        <f>+'[1]Matriz seguimiento (1)'!C33</f>
        <v>0</v>
      </c>
      <c r="D33" s="149">
        <f>+'[1]Matriz seguimiento (1)'!D33</f>
        <v>0</v>
      </c>
      <c r="E33" s="149">
        <f>+'[1]Matriz seguimiento (1)'!E33</f>
        <v>0</v>
      </c>
      <c r="F33" s="152">
        <f>+'[1]Matriz seguimiento (1)'!F33</f>
        <v>0</v>
      </c>
      <c r="G33" s="151"/>
      <c r="H33" s="150"/>
      <c r="I33" s="152"/>
      <c r="J33" s="152"/>
      <c r="K33" s="153" t="e">
        <f t="shared" si="8"/>
        <v>#VALUE!</v>
      </c>
      <c r="L33" s="153" t="e">
        <f t="shared" si="9"/>
        <v>#VALUE!</v>
      </c>
      <c r="M33" s="154" t="e">
        <f t="shared" si="0"/>
        <v>#VALUE!</v>
      </c>
      <c r="N33" s="155" t="e">
        <f>IF(AND(G33="4 - Alto",M33=-4),"MODERADO",VLOOKUP(M33,[1]Parámetros!$B$20:$C$70,2,FALSE))</f>
        <v>#VALUE!</v>
      </c>
      <c r="O33" s="151">
        <f>+'[1]Matriz seguimiento (1)'!O33</f>
        <v>0</v>
      </c>
      <c r="P33" s="151">
        <f>+'[1]Matriz seguimiento (1)'!P33</f>
        <v>0</v>
      </c>
      <c r="Q33" s="156">
        <f>+'[1]Matriz seguimiento (1)'!Q33</f>
        <v>0</v>
      </c>
      <c r="R33" s="150">
        <f>+'[1]Matriz seguimiento (1)'!R33</f>
        <v>0</v>
      </c>
      <c r="S33" s="151">
        <f>+'[1]Matriz seguimiento (1)'!S33</f>
        <v>0</v>
      </c>
      <c r="T33" s="152">
        <f t="shared" si="7"/>
        <v>0</v>
      </c>
      <c r="U33" s="151">
        <f t="shared" si="2"/>
        <v>0</v>
      </c>
      <c r="V33" s="150" t="e">
        <f t="shared" si="3"/>
        <v>#VALUE!</v>
      </c>
      <c r="W33" s="150" t="e">
        <f t="shared" si="4"/>
        <v>#VALUE!</v>
      </c>
      <c r="X33" s="150" t="e">
        <f t="shared" si="5"/>
        <v>#VALUE!</v>
      </c>
      <c r="Y33" s="151" t="e">
        <f t="shared" si="6"/>
        <v>#VALUE!</v>
      </c>
      <c r="Z33" s="155" t="e">
        <f t="shared" si="1"/>
        <v>#VALUE!</v>
      </c>
      <c r="AA33" s="201" t="e">
        <f>IF(AND(U33="4 - Alto",Z33=-4),"MODERADO",VLOOKUP(Z33,[1]Parámetros!$B$20:$C$70,2,FALSE))</f>
        <v>#VALUE!</v>
      </c>
      <c r="AB33" s="482"/>
      <c r="AC33" s="483"/>
    </row>
    <row r="34" spans="1:29" x14ac:dyDescent="0.25">
      <c r="A34" s="131">
        <f>'[1]Matriz de riesgos'!A34</f>
        <v>24</v>
      </c>
      <c r="B34" s="139">
        <f>+'[1]Matriz seguimiento (1)'!B34</f>
        <v>0</v>
      </c>
      <c r="C34" s="199">
        <f>+'[1]Matriz seguimiento (1)'!C34</f>
        <v>0</v>
      </c>
      <c r="D34" s="134">
        <f>+'[1]Matriz seguimiento (1)'!D34</f>
        <v>0</v>
      </c>
      <c r="E34" s="135">
        <f>+'[1]Matriz seguimiento (1)'!E34</f>
        <v>0</v>
      </c>
      <c r="F34" s="136">
        <f>+'[1]Matriz seguimiento (1)'!F34</f>
        <v>0</v>
      </c>
      <c r="G34" s="137"/>
      <c r="H34" s="138"/>
      <c r="I34" s="139"/>
      <c r="J34" s="139"/>
      <c r="K34" s="140" t="e">
        <f t="shared" si="8"/>
        <v>#VALUE!</v>
      </c>
      <c r="L34" s="140" t="e">
        <f t="shared" si="9"/>
        <v>#VALUE!</v>
      </c>
      <c r="M34" s="141" t="e">
        <f t="shared" si="0"/>
        <v>#VALUE!</v>
      </c>
      <c r="N34" s="145" t="e">
        <f>IF(AND(G34="4 - Alto",M34=-4),"MODERADO",VLOOKUP(M34,[1]Parámetros!$B$20:$C$70,2,FALSE))</f>
        <v>#VALUE!</v>
      </c>
      <c r="O34" s="137">
        <f>+'[1]Matriz seguimiento (1)'!O34</f>
        <v>0</v>
      </c>
      <c r="P34" s="137">
        <f>+'[1]Matriz seguimiento (1)'!P34</f>
        <v>0</v>
      </c>
      <c r="Q34" s="142">
        <f>+'[1]Matriz seguimiento (1)'!Q34</f>
        <v>0</v>
      </c>
      <c r="R34" s="138">
        <f>+'[1]Matriz seguimiento (1)'!R34</f>
        <v>0</v>
      </c>
      <c r="S34" s="137">
        <f>+'[1]Matriz seguimiento (1)'!S34</f>
        <v>0</v>
      </c>
      <c r="T34" s="138">
        <f t="shared" si="7"/>
        <v>0</v>
      </c>
      <c r="U34" s="137">
        <f t="shared" si="2"/>
        <v>0</v>
      </c>
      <c r="V34" s="138" t="e">
        <f t="shared" si="3"/>
        <v>#VALUE!</v>
      </c>
      <c r="W34" s="138" t="e">
        <f t="shared" si="4"/>
        <v>#VALUE!</v>
      </c>
      <c r="X34" s="138" t="e">
        <f t="shared" si="5"/>
        <v>#VALUE!</v>
      </c>
      <c r="Y34" s="137" t="e">
        <f t="shared" si="6"/>
        <v>#VALUE!</v>
      </c>
      <c r="Z34" s="145" t="e">
        <f t="shared" si="1"/>
        <v>#VALUE!</v>
      </c>
      <c r="AA34" s="200" t="e">
        <f>IF(AND(U34="4 - Alto",Z34=-4),"MODERADO",VLOOKUP(Z34,[1]Parámetros!$B$20:$C$70,2,FALSE))</f>
        <v>#VALUE!</v>
      </c>
      <c r="AB34" s="484"/>
      <c r="AC34" s="485"/>
    </row>
    <row r="35" spans="1:29" x14ac:dyDescent="0.25">
      <c r="A35" s="147">
        <f>'[1]Matriz de riesgos'!A35</f>
        <v>25</v>
      </c>
      <c r="B35" s="152">
        <f>+'[1]Matriz seguimiento (1)'!B35</f>
        <v>0</v>
      </c>
      <c r="C35" s="149">
        <f>+'[1]Matriz seguimiento (1)'!C35</f>
        <v>0</v>
      </c>
      <c r="D35" s="149">
        <f>+'[1]Matriz seguimiento (1)'!D35</f>
        <v>0</v>
      </c>
      <c r="E35" s="149">
        <f>+'[1]Matriz seguimiento (1)'!E35</f>
        <v>0</v>
      </c>
      <c r="F35" s="152">
        <f>+'[1]Matriz seguimiento (1)'!F35</f>
        <v>0</v>
      </c>
      <c r="G35" s="151"/>
      <c r="H35" s="150"/>
      <c r="I35" s="152"/>
      <c r="J35" s="152"/>
      <c r="K35" s="153" t="e">
        <f t="shared" si="8"/>
        <v>#VALUE!</v>
      </c>
      <c r="L35" s="153" t="e">
        <f t="shared" si="9"/>
        <v>#VALUE!</v>
      </c>
      <c r="M35" s="154" t="e">
        <f t="shared" si="0"/>
        <v>#VALUE!</v>
      </c>
      <c r="N35" s="155" t="e">
        <f>IF(AND(G35="4 - Alto",M35=-4),"MODERADO",VLOOKUP(M35,[1]Parámetros!$B$20:$C$70,2,FALSE))</f>
        <v>#VALUE!</v>
      </c>
      <c r="O35" s="151">
        <f>+'[1]Matriz seguimiento (1)'!O35</f>
        <v>0</v>
      </c>
      <c r="P35" s="151">
        <f>+'[1]Matriz seguimiento (1)'!P35</f>
        <v>0</v>
      </c>
      <c r="Q35" s="156">
        <f>+'[1]Matriz seguimiento (1)'!Q35</f>
        <v>0</v>
      </c>
      <c r="R35" s="150">
        <f>+'[1]Matriz seguimiento (1)'!R35</f>
        <v>0</v>
      </c>
      <c r="S35" s="151">
        <f>+'[1]Matriz seguimiento (1)'!S35</f>
        <v>0</v>
      </c>
      <c r="T35" s="152">
        <f t="shared" si="7"/>
        <v>0</v>
      </c>
      <c r="U35" s="151">
        <f t="shared" si="2"/>
        <v>0</v>
      </c>
      <c r="V35" s="150" t="e">
        <f t="shared" si="3"/>
        <v>#VALUE!</v>
      </c>
      <c r="W35" s="150" t="e">
        <f t="shared" si="4"/>
        <v>#VALUE!</v>
      </c>
      <c r="X35" s="150" t="e">
        <f t="shared" si="5"/>
        <v>#VALUE!</v>
      </c>
      <c r="Y35" s="151" t="e">
        <f t="shared" si="6"/>
        <v>#VALUE!</v>
      </c>
      <c r="Z35" s="155" t="e">
        <f t="shared" si="1"/>
        <v>#VALUE!</v>
      </c>
      <c r="AA35" s="201" t="e">
        <f>IF(AND(U35="4 - Alto",Z35=-4),"MODERADO",VLOOKUP(Z35,[1]Parámetros!$B$20:$C$70,2,FALSE))</f>
        <v>#VALUE!</v>
      </c>
      <c r="AB35" s="482"/>
      <c r="AC35" s="483"/>
    </row>
    <row r="36" spans="1:29" x14ac:dyDescent="0.25">
      <c r="A36" s="131">
        <f>'[1]Matriz de riesgos'!A36</f>
        <v>26</v>
      </c>
      <c r="B36" s="139">
        <f>+'[1]Matriz seguimiento (1)'!B36</f>
        <v>0</v>
      </c>
      <c r="C36" s="199">
        <f>+'[1]Matriz seguimiento (1)'!C36</f>
        <v>0</v>
      </c>
      <c r="D36" s="134">
        <f>+'[1]Matriz seguimiento (1)'!D36</f>
        <v>0</v>
      </c>
      <c r="E36" s="135">
        <f>+'[1]Matriz seguimiento (1)'!E36</f>
        <v>0</v>
      </c>
      <c r="F36" s="136">
        <f>+'[1]Matriz seguimiento (1)'!F36</f>
        <v>0</v>
      </c>
      <c r="G36" s="137"/>
      <c r="H36" s="138"/>
      <c r="I36" s="139"/>
      <c r="J36" s="139"/>
      <c r="K36" s="140" t="e">
        <f t="shared" si="8"/>
        <v>#VALUE!</v>
      </c>
      <c r="L36" s="140" t="e">
        <f t="shared" si="9"/>
        <v>#VALUE!</v>
      </c>
      <c r="M36" s="141" t="e">
        <f t="shared" si="0"/>
        <v>#VALUE!</v>
      </c>
      <c r="N36" s="145" t="e">
        <f>IF(AND(G36="4 - Alto",M36=-4),"MODERADO",VLOOKUP(M36,[1]Parámetros!$B$20:$C$70,2,FALSE))</f>
        <v>#VALUE!</v>
      </c>
      <c r="O36" s="137">
        <f>+'[1]Matriz seguimiento (1)'!O36</f>
        <v>0</v>
      </c>
      <c r="P36" s="137">
        <f>+'[1]Matriz seguimiento (1)'!P36</f>
        <v>0</v>
      </c>
      <c r="Q36" s="142">
        <f>+'[1]Matriz seguimiento (1)'!Q36</f>
        <v>0</v>
      </c>
      <c r="R36" s="138">
        <f>+'[1]Matriz seguimiento (1)'!R36</f>
        <v>0</v>
      </c>
      <c r="S36" s="137">
        <f>+'[1]Matriz seguimiento (1)'!S36</f>
        <v>0</v>
      </c>
      <c r="T36" s="138">
        <f>O36</f>
        <v>0</v>
      </c>
      <c r="U36" s="137">
        <f t="shared" si="2"/>
        <v>0</v>
      </c>
      <c r="V36" s="138" t="e">
        <f t="shared" si="3"/>
        <v>#VALUE!</v>
      </c>
      <c r="W36" s="138" t="e">
        <f t="shared" si="4"/>
        <v>#VALUE!</v>
      </c>
      <c r="X36" s="138" t="e">
        <f t="shared" si="5"/>
        <v>#VALUE!</v>
      </c>
      <c r="Y36" s="137" t="e">
        <f t="shared" si="6"/>
        <v>#VALUE!</v>
      </c>
      <c r="Z36" s="145" t="e">
        <f t="shared" si="1"/>
        <v>#VALUE!</v>
      </c>
      <c r="AA36" s="200" t="e">
        <f>IF(AND(U36="4 - Alto",Z36=-4),"MODERADO",VLOOKUP(Z36,[1]Parámetros!$B$20:$C$70,2,FALSE))</f>
        <v>#VALUE!</v>
      </c>
      <c r="AB36" s="484"/>
      <c r="AC36" s="485"/>
    </row>
    <row r="37" spans="1:29" x14ac:dyDescent="0.25">
      <c r="A37" s="147">
        <f>'[1]Matriz de riesgos'!A37</f>
        <v>27</v>
      </c>
      <c r="B37" s="152">
        <f>+'[1]Matriz seguimiento (1)'!B37</f>
        <v>0</v>
      </c>
      <c r="C37" s="149">
        <f>+'[1]Matriz seguimiento (1)'!C37</f>
        <v>0</v>
      </c>
      <c r="D37" s="149">
        <f>+'[1]Matriz seguimiento (1)'!D37</f>
        <v>0</v>
      </c>
      <c r="E37" s="149">
        <f>+'[1]Matriz seguimiento (1)'!E37</f>
        <v>0</v>
      </c>
      <c r="F37" s="152">
        <f>+'[1]Matriz seguimiento (1)'!F37</f>
        <v>0</v>
      </c>
      <c r="G37" s="151"/>
      <c r="H37" s="150"/>
      <c r="I37" s="152"/>
      <c r="J37" s="152"/>
      <c r="K37" s="153" t="e">
        <f t="shared" si="8"/>
        <v>#VALUE!</v>
      </c>
      <c r="L37" s="153" t="e">
        <f t="shared" si="9"/>
        <v>#VALUE!</v>
      </c>
      <c r="M37" s="154" t="e">
        <f t="shared" si="0"/>
        <v>#VALUE!</v>
      </c>
      <c r="N37" s="155" t="e">
        <f>IF(AND(G37="4 - Alto",M37=-4),"MODERADO",VLOOKUP(M37,[1]Parámetros!$B$20:$C$70,2,FALSE))</f>
        <v>#VALUE!</v>
      </c>
      <c r="O37" s="151">
        <f>+'[1]Matriz seguimiento (1)'!O37</f>
        <v>0</v>
      </c>
      <c r="P37" s="151">
        <f>+'[1]Matriz seguimiento (1)'!P37</f>
        <v>0</v>
      </c>
      <c r="Q37" s="156">
        <f>+'[1]Matriz seguimiento (1)'!Q37</f>
        <v>0</v>
      </c>
      <c r="R37" s="150">
        <f>+'[1]Matriz seguimiento (1)'!R37</f>
        <v>0</v>
      </c>
      <c r="S37" s="151">
        <f>+'[1]Matriz seguimiento (1)'!S37</f>
        <v>0</v>
      </c>
      <c r="T37" s="152">
        <f t="shared" si="7"/>
        <v>0</v>
      </c>
      <c r="U37" s="151">
        <f t="shared" si="2"/>
        <v>0</v>
      </c>
      <c r="V37" s="150" t="e">
        <f t="shared" si="3"/>
        <v>#VALUE!</v>
      </c>
      <c r="W37" s="150" t="e">
        <f t="shared" si="4"/>
        <v>#VALUE!</v>
      </c>
      <c r="X37" s="150" t="e">
        <f t="shared" si="5"/>
        <v>#VALUE!</v>
      </c>
      <c r="Y37" s="151" t="e">
        <f t="shared" si="6"/>
        <v>#VALUE!</v>
      </c>
      <c r="Z37" s="155" t="e">
        <f t="shared" si="1"/>
        <v>#VALUE!</v>
      </c>
      <c r="AA37" s="201" t="e">
        <f>IF(AND(U37="4 - Alto",Z37=-4),"MODERADO",VLOOKUP(Z37,[1]Parámetros!$B$20:$C$70,2,FALSE))</f>
        <v>#VALUE!</v>
      </c>
      <c r="AB37" s="482"/>
      <c r="AC37" s="483"/>
    </row>
    <row r="38" spans="1:29" x14ac:dyDescent="0.25">
      <c r="A38" s="131">
        <f>'[1]Matriz de riesgos'!A38</f>
        <v>28</v>
      </c>
      <c r="B38" s="139">
        <f>+'[1]Matriz seguimiento (1)'!B38</f>
        <v>0</v>
      </c>
      <c r="C38" s="199">
        <f>+'[1]Matriz seguimiento (1)'!C38</f>
        <v>0</v>
      </c>
      <c r="D38" s="134">
        <f>+'[1]Matriz seguimiento (1)'!D38</f>
        <v>0</v>
      </c>
      <c r="E38" s="135">
        <f>+'[1]Matriz seguimiento (1)'!E38</f>
        <v>0</v>
      </c>
      <c r="F38" s="136">
        <f>+'[1]Matriz seguimiento (1)'!F38</f>
        <v>0</v>
      </c>
      <c r="G38" s="137"/>
      <c r="H38" s="138"/>
      <c r="I38" s="139"/>
      <c r="J38" s="139"/>
      <c r="K38" s="140" t="e">
        <f t="shared" si="8"/>
        <v>#VALUE!</v>
      </c>
      <c r="L38" s="140" t="e">
        <f t="shared" si="9"/>
        <v>#VALUE!</v>
      </c>
      <c r="M38" s="141" t="e">
        <f t="shared" si="0"/>
        <v>#VALUE!</v>
      </c>
      <c r="N38" s="145" t="e">
        <f>IF(AND(G38="4 - Alto",M38=-4),"MODERADO",VLOOKUP(M38,[1]Parámetros!$B$20:$C$70,2,FALSE))</f>
        <v>#VALUE!</v>
      </c>
      <c r="O38" s="137">
        <f>+'[1]Matriz seguimiento (1)'!O38</f>
        <v>0</v>
      </c>
      <c r="P38" s="137">
        <f>+'[1]Matriz seguimiento (1)'!P38</f>
        <v>0</v>
      </c>
      <c r="Q38" s="142">
        <f>+'[1]Matriz seguimiento (1)'!Q38</f>
        <v>0</v>
      </c>
      <c r="R38" s="138">
        <f>+'[1]Matriz seguimiento (1)'!R38</f>
        <v>0</v>
      </c>
      <c r="S38" s="137">
        <f>+'[1]Matriz seguimiento (1)'!S38</f>
        <v>0</v>
      </c>
      <c r="T38" s="138">
        <f t="shared" si="7"/>
        <v>0</v>
      </c>
      <c r="U38" s="137">
        <f t="shared" si="2"/>
        <v>0</v>
      </c>
      <c r="V38" s="138" t="e">
        <f t="shared" si="3"/>
        <v>#VALUE!</v>
      </c>
      <c r="W38" s="138" t="e">
        <f t="shared" si="4"/>
        <v>#VALUE!</v>
      </c>
      <c r="X38" s="138" t="e">
        <f t="shared" si="5"/>
        <v>#VALUE!</v>
      </c>
      <c r="Y38" s="137" t="e">
        <f t="shared" si="6"/>
        <v>#VALUE!</v>
      </c>
      <c r="Z38" s="145" t="e">
        <f t="shared" si="1"/>
        <v>#VALUE!</v>
      </c>
      <c r="AA38" s="200" t="e">
        <f>IF(AND(U38="4 - Alto",Z38=-4),"MODERADO",VLOOKUP(Z38,[1]Parámetros!$B$20:$C$70,2,FALSE))</f>
        <v>#VALUE!</v>
      </c>
      <c r="AB38" s="484"/>
      <c r="AC38" s="485"/>
    </row>
    <row r="39" spans="1:29" x14ac:dyDescent="0.25">
      <c r="A39" s="147">
        <f>'[1]Matriz de riesgos'!A39</f>
        <v>29</v>
      </c>
      <c r="B39" s="152">
        <f>+'[1]Matriz seguimiento (1)'!B39</f>
        <v>0</v>
      </c>
      <c r="C39" s="149">
        <f>+'[1]Matriz seguimiento (1)'!C39</f>
        <v>0</v>
      </c>
      <c r="D39" s="149">
        <f>+'[1]Matriz seguimiento (1)'!D39</f>
        <v>0</v>
      </c>
      <c r="E39" s="149">
        <f>+'[1]Matriz seguimiento (1)'!E39</f>
        <v>0</v>
      </c>
      <c r="F39" s="152">
        <f>+'[1]Matriz seguimiento (1)'!F39</f>
        <v>0</v>
      </c>
      <c r="G39" s="151"/>
      <c r="H39" s="150"/>
      <c r="I39" s="152"/>
      <c r="J39" s="152"/>
      <c r="K39" s="153" t="e">
        <f t="shared" si="8"/>
        <v>#VALUE!</v>
      </c>
      <c r="L39" s="153" t="e">
        <f t="shared" si="9"/>
        <v>#VALUE!</v>
      </c>
      <c r="M39" s="154" t="e">
        <f t="shared" si="0"/>
        <v>#VALUE!</v>
      </c>
      <c r="N39" s="155" t="e">
        <f>IF(AND(G39="4 - Alto",M39=-4),"MODERADO",VLOOKUP(M39,[1]Parámetros!$B$20:$C$70,2,FALSE))</f>
        <v>#VALUE!</v>
      </c>
      <c r="O39" s="151">
        <f>+'[1]Matriz seguimiento (1)'!O39</f>
        <v>0</v>
      </c>
      <c r="P39" s="151">
        <f>+'[1]Matriz seguimiento (1)'!P39</f>
        <v>0</v>
      </c>
      <c r="Q39" s="156">
        <f>+'[1]Matriz seguimiento (1)'!Q39</f>
        <v>0</v>
      </c>
      <c r="R39" s="150">
        <f>+'[1]Matriz seguimiento (1)'!R39</f>
        <v>0</v>
      </c>
      <c r="S39" s="151">
        <f>+'[1]Matriz seguimiento (1)'!S39</f>
        <v>0</v>
      </c>
      <c r="T39" s="152">
        <f t="shared" si="7"/>
        <v>0</v>
      </c>
      <c r="U39" s="151">
        <f t="shared" si="2"/>
        <v>0</v>
      </c>
      <c r="V39" s="150" t="e">
        <f t="shared" si="3"/>
        <v>#VALUE!</v>
      </c>
      <c r="W39" s="150" t="e">
        <f t="shared" si="4"/>
        <v>#VALUE!</v>
      </c>
      <c r="X39" s="150" t="e">
        <f t="shared" si="5"/>
        <v>#VALUE!</v>
      </c>
      <c r="Y39" s="151" t="e">
        <f t="shared" si="6"/>
        <v>#VALUE!</v>
      </c>
      <c r="Z39" s="155" t="e">
        <f t="shared" si="1"/>
        <v>#VALUE!</v>
      </c>
      <c r="AA39" s="201" t="e">
        <f>IF(AND(U39="4 - Alto",Z39=-4),"MODERADO",VLOOKUP(Z39,[1]Parámetros!$B$20:$C$70,2,FALSE))</f>
        <v>#VALUE!</v>
      </c>
      <c r="AB39" s="482"/>
      <c r="AC39" s="483"/>
    </row>
    <row r="40" spans="1:29" x14ac:dyDescent="0.25">
      <c r="A40" s="131">
        <f>'[1]Matriz de riesgos'!A40</f>
        <v>30</v>
      </c>
      <c r="B40" s="139">
        <f>+'[1]Matriz seguimiento (1)'!B40</f>
        <v>0</v>
      </c>
      <c r="C40" s="199">
        <f>+'[1]Matriz seguimiento (1)'!C40</f>
        <v>0</v>
      </c>
      <c r="D40" s="134">
        <f>+'[1]Matriz seguimiento (1)'!D40</f>
        <v>0</v>
      </c>
      <c r="E40" s="135">
        <f>+'[1]Matriz seguimiento (1)'!E40</f>
        <v>0</v>
      </c>
      <c r="F40" s="136">
        <f>+'[1]Matriz seguimiento (1)'!F40</f>
        <v>0</v>
      </c>
      <c r="G40" s="137"/>
      <c r="H40" s="138"/>
      <c r="I40" s="139"/>
      <c r="J40" s="139"/>
      <c r="K40" s="140" t="e">
        <f t="shared" si="8"/>
        <v>#VALUE!</v>
      </c>
      <c r="L40" s="140" t="e">
        <f t="shared" si="9"/>
        <v>#VALUE!</v>
      </c>
      <c r="M40" s="141" t="e">
        <f t="shared" si="0"/>
        <v>#VALUE!</v>
      </c>
      <c r="N40" s="145" t="e">
        <f>IF(AND(G40="4 - Alto",M40=-4),"MODERADO",VLOOKUP(M40,[1]Parámetros!$B$20:$C$70,2,FALSE))</f>
        <v>#VALUE!</v>
      </c>
      <c r="O40" s="137">
        <f>+'[1]Matriz seguimiento (1)'!O40</f>
        <v>0</v>
      </c>
      <c r="P40" s="137">
        <f>+'[1]Matriz seguimiento (1)'!P40</f>
        <v>0</v>
      </c>
      <c r="Q40" s="142">
        <f>+'[1]Matriz seguimiento (1)'!Q40</f>
        <v>0</v>
      </c>
      <c r="R40" s="138">
        <f>+'[1]Matriz seguimiento (1)'!R40</f>
        <v>0</v>
      </c>
      <c r="S40" s="137">
        <f>+'[1]Matriz seguimiento (1)'!S40</f>
        <v>0</v>
      </c>
      <c r="T40" s="138">
        <f t="shared" si="7"/>
        <v>0</v>
      </c>
      <c r="U40" s="137">
        <f t="shared" si="2"/>
        <v>0</v>
      </c>
      <c r="V40" s="138" t="e">
        <f t="shared" si="3"/>
        <v>#VALUE!</v>
      </c>
      <c r="W40" s="138" t="e">
        <f t="shared" si="4"/>
        <v>#VALUE!</v>
      </c>
      <c r="X40" s="138" t="e">
        <f t="shared" si="5"/>
        <v>#VALUE!</v>
      </c>
      <c r="Y40" s="137" t="e">
        <f t="shared" si="6"/>
        <v>#VALUE!</v>
      </c>
      <c r="Z40" s="145" t="e">
        <f t="shared" si="1"/>
        <v>#VALUE!</v>
      </c>
      <c r="AA40" s="200" t="e">
        <f>IF(AND(U40="4 - Alto",Z40=-4),"MODERADO",VLOOKUP(Z40,[1]Parámetros!$B$20:$C$70,2,FALSE))</f>
        <v>#VALUE!</v>
      </c>
      <c r="AB40" s="484"/>
      <c r="AC40" s="485"/>
    </row>
    <row r="41" spans="1:29" x14ac:dyDescent="0.25">
      <c r="A41" s="147">
        <f>'[1]Matriz de riesgos'!A41</f>
        <v>31</v>
      </c>
      <c r="B41" s="152">
        <f>+'[1]Matriz seguimiento (1)'!B41</f>
        <v>0</v>
      </c>
      <c r="C41" s="149">
        <f>+'[1]Matriz seguimiento (1)'!C41</f>
        <v>0</v>
      </c>
      <c r="D41" s="149">
        <f>+'[1]Matriz seguimiento (1)'!D41</f>
        <v>0</v>
      </c>
      <c r="E41" s="149">
        <f>+'[1]Matriz seguimiento (1)'!E41</f>
        <v>0</v>
      </c>
      <c r="F41" s="152">
        <f>+'[1]Matriz seguimiento (1)'!F41</f>
        <v>0</v>
      </c>
      <c r="G41" s="151"/>
      <c r="H41" s="150"/>
      <c r="I41" s="152"/>
      <c r="J41" s="152"/>
      <c r="K41" s="153" t="e">
        <f t="shared" si="8"/>
        <v>#VALUE!</v>
      </c>
      <c r="L41" s="153" t="e">
        <f t="shared" si="9"/>
        <v>#VALUE!</v>
      </c>
      <c r="M41" s="154" t="e">
        <f t="shared" si="0"/>
        <v>#VALUE!</v>
      </c>
      <c r="N41" s="155" t="e">
        <f>IF(AND(G41="4 - Alto",M41=-4),"MODERADO",VLOOKUP(M41,[1]Parámetros!$B$20:$C$70,2,FALSE))</f>
        <v>#VALUE!</v>
      </c>
      <c r="O41" s="151">
        <f>+'[1]Matriz seguimiento (1)'!O41</f>
        <v>0</v>
      </c>
      <c r="P41" s="151">
        <f>+'[1]Matriz seguimiento (1)'!P41</f>
        <v>0</v>
      </c>
      <c r="Q41" s="156">
        <f>+'[1]Matriz seguimiento (1)'!Q41</f>
        <v>0</v>
      </c>
      <c r="R41" s="150">
        <f>+'[1]Matriz seguimiento (1)'!R41</f>
        <v>0</v>
      </c>
      <c r="S41" s="151">
        <f>+'[1]Matriz seguimiento (1)'!S41</f>
        <v>0</v>
      </c>
      <c r="T41" s="152">
        <f t="shared" si="7"/>
        <v>0</v>
      </c>
      <c r="U41" s="151">
        <f t="shared" si="2"/>
        <v>0</v>
      </c>
      <c r="V41" s="150" t="e">
        <f t="shared" si="3"/>
        <v>#VALUE!</v>
      </c>
      <c r="W41" s="150" t="e">
        <f t="shared" si="4"/>
        <v>#VALUE!</v>
      </c>
      <c r="X41" s="150" t="e">
        <f t="shared" si="5"/>
        <v>#VALUE!</v>
      </c>
      <c r="Y41" s="151" t="e">
        <f t="shared" si="6"/>
        <v>#VALUE!</v>
      </c>
      <c r="Z41" s="155" t="e">
        <f t="shared" si="1"/>
        <v>#VALUE!</v>
      </c>
      <c r="AA41" s="201" t="e">
        <f>IF(AND(U41="4 - Alto",Z41=-4),"MODERADO",VLOOKUP(Z41,[1]Parámetros!$B$20:$C$70,2,FALSE))</f>
        <v>#VALUE!</v>
      </c>
      <c r="AB41" s="482"/>
      <c r="AC41" s="483"/>
    </row>
    <row r="42" spans="1:29" x14ac:dyDescent="0.25">
      <c r="A42" s="131">
        <f>'[1]Matriz de riesgos'!A42</f>
        <v>32</v>
      </c>
      <c r="B42" s="139">
        <f>+'[1]Matriz seguimiento (1)'!B42</f>
        <v>0</v>
      </c>
      <c r="C42" s="199">
        <f>+'[1]Matriz seguimiento (1)'!C42</f>
        <v>0</v>
      </c>
      <c r="D42" s="134">
        <f>+'[1]Matriz seguimiento (1)'!D42</f>
        <v>0</v>
      </c>
      <c r="E42" s="135">
        <f>+'[1]Matriz seguimiento (1)'!E42</f>
        <v>0</v>
      </c>
      <c r="F42" s="136">
        <f>+'[1]Matriz seguimiento (1)'!F42</f>
        <v>0</v>
      </c>
      <c r="G42" s="137"/>
      <c r="H42" s="138"/>
      <c r="I42" s="139"/>
      <c r="J42" s="139"/>
      <c r="K42" s="140" t="e">
        <f t="shared" si="8"/>
        <v>#VALUE!</v>
      </c>
      <c r="L42" s="140" t="e">
        <f t="shared" si="9"/>
        <v>#VALUE!</v>
      </c>
      <c r="M42" s="141" t="e">
        <f t="shared" si="0"/>
        <v>#VALUE!</v>
      </c>
      <c r="N42" s="145" t="e">
        <f>IF(AND(G42="4 - Alto",M42=-4),"MODERADO",VLOOKUP(M42,[1]Parámetros!$B$20:$C$70,2,FALSE))</f>
        <v>#VALUE!</v>
      </c>
      <c r="O42" s="137">
        <f>+'[1]Matriz seguimiento (1)'!O42</f>
        <v>0</v>
      </c>
      <c r="P42" s="137">
        <f>+'[1]Matriz seguimiento (1)'!P42</f>
        <v>0</v>
      </c>
      <c r="Q42" s="142">
        <f>+'[1]Matriz seguimiento (1)'!Q42</f>
        <v>0</v>
      </c>
      <c r="R42" s="138">
        <f>+'[1]Matriz seguimiento (1)'!R42</f>
        <v>0</v>
      </c>
      <c r="S42" s="137">
        <f>+'[1]Matriz seguimiento (1)'!S42</f>
        <v>0</v>
      </c>
      <c r="T42" s="138">
        <f t="shared" si="7"/>
        <v>0</v>
      </c>
      <c r="U42" s="137">
        <f t="shared" si="2"/>
        <v>0</v>
      </c>
      <c r="V42" s="138" t="e">
        <f t="shared" si="3"/>
        <v>#VALUE!</v>
      </c>
      <c r="W42" s="138" t="e">
        <f t="shared" si="4"/>
        <v>#VALUE!</v>
      </c>
      <c r="X42" s="138" t="e">
        <f t="shared" si="5"/>
        <v>#VALUE!</v>
      </c>
      <c r="Y42" s="137" t="e">
        <f t="shared" si="6"/>
        <v>#VALUE!</v>
      </c>
      <c r="Z42" s="145" t="e">
        <f t="shared" si="1"/>
        <v>#VALUE!</v>
      </c>
      <c r="AA42" s="200" t="e">
        <f>IF(AND(U42="4 - Alto",Z42=-4),"MODERADO",VLOOKUP(Z42,[1]Parámetros!$B$20:$C$70,2,FALSE))</f>
        <v>#VALUE!</v>
      </c>
      <c r="AB42" s="484"/>
      <c r="AC42" s="485"/>
    </row>
    <row r="43" spans="1:29" x14ac:dyDescent="0.25">
      <c r="A43" s="147">
        <f>'[1]Matriz de riesgos'!A43</f>
        <v>33</v>
      </c>
      <c r="B43" s="152">
        <f>+'[1]Matriz seguimiento (1)'!B43</f>
        <v>0</v>
      </c>
      <c r="C43" s="149">
        <f>+'[1]Matriz seguimiento (1)'!C43</f>
        <v>0</v>
      </c>
      <c r="D43" s="149">
        <f>+'[1]Matriz seguimiento (1)'!D43</f>
        <v>0</v>
      </c>
      <c r="E43" s="149">
        <f>+'[1]Matriz seguimiento (1)'!E43</f>
        <v>0</v>
      </c>
      <c r="F43" s="152">
        <f>+'[1]Matriz seguimiento (1)'!F43</f>
        <v>0</v>
      </c>
      <c r="G43" s="151"/>
      <c r="H43" s="150"/>
      <c r="I43" s="152"/>
      <c r="J43" s="152"/>
      <c r="K43" s="153" t="e">
        <f t="shared" si="8"/>
        <v>#VALUE!</v>
      </c>
      <c r="L43" s="153" t="e">
        <f t="shared" si="9"/>
        <v>#VALUE!</v>
      </c>
      <c r="M43" s="154" t="e">
        <f t="shared" si="0"/>
        <v>#VALUE!</v>
      </c>
      <c r="N43" s="155" t="e">
        <f>IF(AND(G43="4 - Alto",M43=-4),"MODERADO",VLOOKUP(M43,[1]Parámetros!$B$20:$C$70,2,FALSE))</f>
        <v>#VALUE!</v>
      </c>
      <c r="O43" s="151">
        <f>+'[1]Matriz seguimiento (1)'!O43</f>
        <v>0</v>
      </c>
      <c r="P43" s="151">
        <f>+'[1]Matriz seguimiento (1)'!P43</f>
        <v>0</v>
      </c>
      <c r="Q43" s="156">
        <f>+'[1]Matriz seguimiento (1)'!Q43</f>
        <v>0</v>
      </c>
      <c r="R43" s="150">
        <f>+'[1]Matriz seguimiento (1)'!R43</f>
        <v>0</v>
      </c>
      <c r="S43" s="151">
        <f>+'[1]Matriz seguimiento (1)'!S43</f>
        <v>0</v>
      </c>
      <c r="T43" s="152">
        <f t="shared" si="7"/>
        <v>0</v>
      </c>
      <c r="U43" s="151">
        <f t="shared" si="2"/>
        <v>0</v>
      </c>
      <c r="V43" s="150" t="e">
        <f t="shared" si="3"/>
        <v>#VALUE!</v>
      </c>
      <c r="W43" s="150" t="e">
        <f t="shared" si="4"/>
        <v>#VALUE!</v>
      </c>
      <c r="X43" s="150" t="e">
        <f t="shared" si="5"/>
        <v>#VALUE!</v>
      </c>
      <c r="Y43" s="151" t="e">
        <f t="shared" si="6"/>
        <v>#VALUE!</v>
      </c>
      <c r="Z43" s="155" t="e">
        <f t="shared" si="1"/>
        <v>#VALUE!</v>
      </c>
      <c r="AA43" s="201" t="e">
        <f>IF(AND(U43="4 - Alto",Z43=-4),"MODERADO",VLOOKUP(Z43,[1]Parámetros!$B$20:$C$70,2,FALSE))</f>
        <v>#VALUE!</v>
      </c>
      <c r="AB43" s="482"/>
      <c r="AC43" s="483"/>
    </row>
    <row r="44" spans="1:29" x14ac:dyDescent="0.25">
      <c r="A44" s="131">
        <f>'[1]Matriz de riesgos'!A44</f>
        <v>34</v>
      </c>
      <c r="B44" s="139">
        <f>+'[1]Matriz seguimiento (1)'!B44</f>
        <v>0</v>
      </c>
      <c r="C44" s="199">
        <f>+'[1]Matriz seguimiento (1)'!C44</f>
        <v>0</v>
      </c>
      <c r="D44" s="134">
        <f>+'[1]Matriz seguimiento (1)'!D44</f>
        <v>0</v>
      </c>
      <c r="E44" s="135">
        <f>+'[1]Matriz seguimiento (1)'!E44</f>
        <v>0</v>
      </c>
      <c r="F44" s="136">
        <f>+'[1]Matriz seguimiento (1)'!F44</f>
        <v>0</v>
      </c>
      <c r="G44" s="137"/>
      <c r="H44" s="138"/>
      <c r="I44" s="139"/>
      <c r="J44" s="139"/>
      <c r="K44" s="140" t="e">
        <f t="shared" si="8"/>
        <v>#VALUE!</v>
      </c>
      <c r="L44" s="140" t="e">
        <f t="shared" si="9"/>
        <v>#VALUE!</v>
      </c>
      <c r="M44" s="141" t="e">
        <f t="shared" si="0"/>
        <v>#VALUE!</v>
      </c>
      <c r="N44" s="145" t="e">
        <f>IF(AND(G44="4 - Alto",M44=-4),"MODERADO",VLOOKUP(M44,[1]Parámetros!$B$20:$C$70,2,FALSE))</f>
        <v>#VALUE!</v>
      </c>
      <c r="O44" s="137">
        <f>+'[1]Matriz seguimiento (1)'!O44</f>
        <v>0</v>
      </c>
      <c r="P44" s="137">
        <f>+'[1]Matriz seguimiento (1)'!P44</f>
        <v>0</v>
      </c>
      <c r="Q44" s="142">
        <f>+'[1]Matriz seguimiento (1)'!Q44</f>
        <v>0</v>
      </c>
      <c r="R44" s="138">
        <f>+'[1]Matriz seguimiento (1)'!R44</f>
        <v>0</v>
      </c>
      <c r="S44" s="137">
        <f>+'[1]Matriz seguimiento (1)'!S44</f>
        <v>0</v>
      </c>
      <c r="T44" s="138">
        <f t="shared" si="7"/>
        <v>0</v>
      </c>
      <c r="U44" s="137">
        <f t="shared" si="2"/>
        <v>0</v>
      </c>
      <c r="V44" s="138" t="e">
        <f t="shared" si="3"/>
        <v>#VALUE!</v>
      </c>
      <c r="W44" s="138" t="e">
        <f t="shared" si="4"/>
        <v>#VALUE!</v>
      </c>
      <c r="X44" s="138" t="e">
        <f t="shared" si="5"/>
        <v>#VALUE!</v>
      </c>
      <c r="Y44" s="137" t="e">
        <f t="shared" si="6"/>
        <v>#VALUE!</v>
      </c>
      <c r="Z44" s="145" t="e">
        <f t="shared" si="1"/>
        <v>#VALUE!</v>
      </c>
      <c r="AA44" s="200" t="e">
        <f>IF(AND(U44="4 - Alto",Z44=-4),"MODERADO",VLOOKUP(Z44,[1]Parámetros!$B$20:$C$70,2,FALSE))</f>
        <v>#VALUE!</v>
      </c>
      <c r="AB44" s="484"/>
      <c r="AC44" s="485"/>
    </row>
    <row r="45" spans="1:29" x14ac:dyDescent="0.25">
      <c r="A45" s="147">
        <f>'[1]Matriz de riesgos'!A45</f>
        <v>35</v>
      </c>
      <c r="B45" s="152">
        <f>+'[1]Matriz seguimiento (1)'!B45</f>
        <v>0</v>
      </c>
      <c r="C45" s="149">
        <f>+'[1]Matriz seguimiento (1)'!C45</f>
        <v>0</v>
      </c>
      <c r="D45" s="149">
        <f>+'[1]Matriz seguimiento (1)'!D45</f>
        <v>0</v>
      </c>
      <c r="E45" s="149">
        <f>+'[1]Matriz seguimiento (1)'!E45</f>
        <v>0</v>
      </c>
      <c r="F45" s="152">
        <f>+'[1]Matriz seguimiento (1)'!F45</f>
        <v>0</v>
      </c>
      <c r="G45" s="151"/>
      <c r="H45" s="150"/>
      <c r="I45" s="152"/>
      <c r="J45" s="152"/>
      <c r="K45" s="153" t="e">
        <f t="shared" si="8"/>
        <v>#VALUE!</v>
      </c>
      <c r="L45" s="153" t="e">
        <f t="shared" si="9"/>
        <v>#VALUE!</v>
      </c>
      <c r="M45" s="154" t="e">
        <f t="shared" si="0"/>
        <v>#VALUE!</v>
      </c>
      <c r="N45" s="155" t="e">
        <f>IF(AND(G45="4 - Alto",M45=-4),"MODERADO",VLOOKUP(M45,[1]Parámetros!$B$20:$C$70,2,FALSE))</f>
        <v>#VALUE!</v>
      </c>
      <c r="O45" s="151">
        <f>+'[1]Matriz seguimiento (1)'!O45</f>
        <v>0</v>
      </c>
      <c r="P45" s="151">
        <f>+'[1]Matriz seguimiento (1)'!P45</f>
        <v>0</v>
      </c>
      <c r="Q45" s="156">
        <f>+'[1]Matriz seguimiento (1)'!Q45</f>
        <v>0</v>
      </c>
      <c r="R45" s="150">
        <f>+'[1]Matriz seguimiento (1)'!R45</f>
        <v>0</v>
      </c>
      <c r="S45" s="151">
        <f>+'[1]Matriz seguimiento (1)'!S45</f>
        <v>0</v>
      </c>
      <c r="T45" s="152">
        <f t="shared" si="7"/>
        <v>0</v>
      </c>
      <c r="U45" s="151">
        <f t="shared" si="2"/>
        <v>0</v>
      </c>
      <c r="V45" s="150" t="e">
        <f t="shared" si="3"/>
        <v>#VALUE!</v>
      </c>
      <c r="W45" s="150" t="e">
        <f t="shared" si="4"/>
        <v>#VALUE!</v>
      </c>
      <c r="X45" s="150" t="e">
        <f t="shared" si="5"/>
        <v>#VALUE!</v>
      </c>
      <c r="Y45" s="151" t="e">
        <f t="shared" si="6"/>
        <v>#VALUE!</v>
      </c>
      <c r="Z45" s="155" t="e">
        <f t="shared" si="1"/>
        <v>#VALUE!</v>
      </c>
      <c r="AA45" s="201" t="e">
        <f>IF(AND(U45="4 - Alto",Z45=-4),"MODERADO",VLOOKUP(Z45,[1]Parámetros!$B$20:$C$70,2,FALSE))</f>
        <v>#VALUE!</v>
      </c>
      <c r="AB45" s="482"/>
      <c r="AC45" s="483"/>
    </row>
    <row r="46" spans="1:29" x14ac:dyDescent="0.25">
      <c r="A46" s="131">
        <f>'[1]Matriz de riesgos'!A46</f>
        <v>36</v>
      </c>
      <c r="B46" s="139">
        <f>+'[1]Matriz seguimiento (1)'!B46</f>
        <v>0</v>
      </c>
      <c r="C46" s="199">
        <f>+'[1]Matriz seguimiento (1)'!C46</f>
        <v>0</v>
      </c>
      <c r="D46" s="134">
        <f>+'[1]Matriz seguimiento (1)'!D46</f>
        <v>0</v>
      </c>
      <c r="E46" s="135">
        <f>+'[1]Matriz seguimiento (1)'!E46</f>
        <v>0</v>
      </c>
      <c r="F46" s="136">
        <f>+'[1]Matriz seguimiento (1)'!F46</f>
        <v>0</v>
      </c>
      <c r="G46" s="137"/>
      <c r="H46" s="138"/>
      <c r="I46" s="139"/>
      <c r="J46" s="139"/>
      <c r="K46" s="140" t="e">
        <f t="shared" si="8"/>
        <v>#VALUE!</v>
      </c>
      <c r="L46" s="140" t="e">
        <f t="shared" si="9"/>
        <v>#VALUE!</v>
      </c>
      <c r="M46" s="141" t="e">
        <f t="shared" si="0"/>
        <v>#VALUE!</v>
      </c>
      <c r="N46" s="145" t="e">
        <f>IF(AND(G46="4 - Alto",M46=-4),"MODERADO",VLOOKUP(M46,[1]Parámetros!$B$20:$C$70,2,FALSE))</f>
        <v>#VALUE!</v>
      </c>
      <c r="O46" s="137">
        <f>+'[1]Matriz seguimiento (1)'!O46</f>
        <v>0</v>
      </c>
      <c r="P46" s="137">
        <f>+'[1]Matriz seguimiento (1)'!P46</f>
        <v>0</v>
      </c>
      <c r="Q46" s="142">
        <f>+'[1]Matriz seguimiento (1)'!Q46</f>
        <v>0</v>
      </c>
      <c r="R46" s="138">
        <f>+'[1]Matriz seguimiento (1)'!R46</f>
        <v>0</v>
      </c>
      <c r="S46" s="137">
        <f>+'[1]Matriz seguimiento (1)'!S46</f>
        <v>0</v>
      </c>
      <c r="T46" s="138">
        <f t="shared" si="7"/>
        <v>0</v>
      </c>
      <c r="U46" s="137">
        <f t="shared" si="2"/>
        <v>0</v>
      </c>
      <c r="V46" s="138" t="e">
        <f t="shared" si="3"/>
        <v>#VALUE!</v>
      </c>
      <c r="W46" s="138" t="e">
        <f t="shared" si="4"/>
        <v>#VALUE!</v>
      </c>
      <c r="X46" s="138" t="e">
        <f t="shared" si="5"/>
        <v>#VALUE!</v>
      </c>
      <c r="Y46" s="137" t="e">
        <f t="shared" si="6"/>
        <v>#VALUE!</v>
      </c>
      <c r="Z46" s="145" t="e">
        <f t="shared" si="1"/>
        <v>#VALUE!</v>
      </c>
      <c r="AA46" s="200" t="e">
        <f>IF(AND(U46="4 - Alto",Z46=-4),"MODERADO",VLOOKUP(Z46,[1]Parámetros!$B$20:$C$70,2,FALSE))</f>
        <v>#VALUE!</v>
      </c>
      <c r="AB46" s="484"/>
      <c r="AC46" s="485"/>
    </row>
    <row r="47" spans="1:29" x14ac:dyDescent="0.25">
      <c r="A47" s="147">
        <f>'[1]Matriz de riesgos'!A47</f>
        <v>37</v>
      </c>
      <c r="B47" s="152">
        <f>+'[1]Matriz seguimiento (1)'!B47</f>
        <v>0</v>
      </c>
      <c r="C47" s="149">
        <f>+'[1]Matriz seguimiento (1)'!C47</f>
        <v>0</v>
      </c>
      <c r="D47" s="149">
        <f>+'[1]Matriz seguimiento (1)'!D47</f>
        <v>0</v>
      </c>
      <c r="E47" s="149">
        <f>+'[1]Matriz seguimiento (1)'!E47</f>
        <v>0</v>
      </c>
      <c r="F47" s="152">
        <f>+'[1]Matriz seguimiento (1)'!F47</f>
        <v>0</v>
      </c>
      <c r="G47" s="151"/>
      <c r="H47" s="150"/>
      <c r="I47" s="152"/>
      <c r="J47" s="152"/>
      <c r="K47" s="153" t="e">
        <f t="shared" si="8"/>
        <v>#VALUE!</v>
      </c>
      <c r="L47" s="153" t="e">
        <f t="shared" si="9"/>
        <v>#VALUE!</v>
      </c>
      <c r="M47" s="154" t="e">
        <f t="shared" si="0"/>
        <v>#VALUE!</v>
      </c>
      <c r="N47" s="155" t="e">
        <f>IF(AND(G47="4 - Alto",M47=-4),"MODERADO",VLOOKUP(M47,[1]Parámetros!$B$20:$C$70,2,FALSE))</f>
        <v>#VALUE!</v>
      </c>
      <c r="O47" s="151">
        <f>+'[1]Matriz seguimiento (1)'!O47</f>
        <v>0</v>
      </c>
      <c r="P47" s="151">
        <f>+'[1]Matriz seguimiento (1)'!P47</f>
        <v>0</v>
      </c>
      <c r="Q47" s="156">
        <f>+'[1]Matriz seguimiento (1)'!Q47</f>
        <v>0</v>
      </c>
      <c r="R47" s="150">
        <f>+'[1]Matriz seguimiento (1)'!R47</f>
        <v>0</v>
      </c>
      <c r="S47" s="151">
        <f>+'[1]Matriz seguimiento (1)'!S47</f>
        <v>0</v>
      </c>
      <c r="T47" s="152">
        <f t="shared" si="7"/>
        <v>0</v>
      </c>
      <c r="U47" s="151">
        <f t="shared" si="2"/>
        <v>0</v>
      </c>
      <c r="V47" s="150" t="e">
        <f t="shared" si="3"/>
        <v>#VALUE!</v>
      </c>
      <c r="W47" s="150" t="e">
        <f t="shared" si="4"/>
        <v>#VALUE!</v>
      </c>
      <c r="X47" s="150" t="e">
        <f t="shared" si="5"/>
        <v>#VALUE!</v>
      </c>
      <c r="Y47" s="151" t="e">
        <f t="shared" si="6"/>
        <v>#VALUE!</v>
      </c>
      <c r="Z47" s="155" t="e">
        <f t="shared" si="1"/>
        <v>#VALUE!</v>
      </c>
      <c r="AA47" s="201" t="e">
        <f>IF(AND(U47="4 - Alto",Z47=-4),"MODERADO",VLOOKUP(Z47,[1]Parámetros!$B$20:$C$70,2,FALSE))</f>
        <v>#VALUE!</v>
      </c>
      <c r="AB47" s="482"/>
      <c r="AC47" s="483"/>
    </row>
    <row r="48" spans="1:29" x14ac:dyDescent="0.25">
      <c r="A48" s="131">
        <f>'[1]Matriz de riesgos'!A48</f>
        <v>38</v>
      </c>
      <c r="B48" s="139">
        <f>+'[1]Matriz seguimiento (1)'!B48</f>
        <v>0</v>
      </c>
      <c r="C48" s="199">
        <f>+'[1]Matriz seguimiento (1)'!C48</f>
        <v>0</v>
      </c>
      <c r="D48" s="134">
        <f>+'[1]Matriz seguimiento (1)'!D48</f>
        <v>0</v>
      </c>
      <c r="E48" s="135">
        <f>+'[1]Matriz seguimiento (1)'!E48</f>
        <v>0</v>
      </c>
      <c r="F48" s="136">
        <f>+'[1]Matriz seguimiento (1)'!F48</f>
        <v>0</v>
      </c>
      <c r="G48" s="137"/>
      <c r="H48" s="138"/>
      <c r="I48" s="139"/>
      <c r="J48" s="139"/>
      <c r="K48" s="140" t="e">
        <f t="shared" si="8"/>
        <v>#VALUE!</v>
      </c>
      <c r="L48" s="140" t="e">
        <f t="shared" si="9"/>
        <v>#VALUE!</v>
      </c>
      <c r="M48" s="141" t="e">
        <f t="shared" si="0"/>
        <v>#VALUE!</v>
      </c>
      <c r="N48" s="145" t="e">
        <f>IF(AND(G48="4 - Alto",M48=-4),"MODERADO",VLOOKUP(M48,[1]Parámetros!$B$20:$C$70,2,FALSE))</f>
        <v>#VALUE!</v>
      </c>
      <c r="O48" s="137">
        <f>+'[1]Matriz seguimiento (1)'!O48</f>
        <v>0</v>
      </c>
      <c r="P48" s="137">
        <f>+'[1]Matriz seguimiento (1)'!P48</f>
        <v>0</v>
      </c>
      <c r="Q48" s="142">
        <f>+'[1]Matriz seguimiento (1)'!Q48</f>
        <v>0</v>
      </c>
      <c r="R48" s="138">
        <f>+'[1]Matriz seguimiento (1)'!R48</f>
        <v>0</v>
      </c>
      <c r="S48" s="137">
        <f>+'[1]Matriz seguimiento (1)'!S48</f>
        <v>0</v>
      </c>
      <c r="T48" s="138">
        <f t="shared" si="7"/>
        <v>0</v>
      </c>
      <c r="U48" s="137">
        <f t="shared" si="2"/>
        <v>0</v>
      </c>
      <c r="V48" s="138" t="e">
        <f t="shared" si="3"/>
        <v>#VALUE!</v>
      </c>
      <c r="W48" s="138" t="e">
        <f t="shared" si="4"/>
        <v>#VALUE!</v>
      </c>
      <c r="X48" s="138" t="e">
        <f t="shared" si="5"/>
        <v>#VALUE!</v>
      </c>
      <c r="Y48" s="137" t="e">
        <f t="shared" si="6"/>
        <v>#VALUE!</v>
      </c>
      <c r="Z48" s="145" t="e">
        <f t="shared" si="1"/>
        <v>#VALUE!</v>
      </c>
      <c r="AA48" s="200" t="e">
        <f>IF(AND(U48="4 - Alto",Z48=-4),"MODERADO",VLOOKUP(Z48,[1]Parámetros!$B$20:$C$70,2,FALSE))</f>
        <v>#VALUE!</v>
      </c>
      <c r="AB48" s="484"/>
      <c r="AC48" s="485"/>
    </row>
    <row r="49" spans="1:29" x14ac:dyDescent="0.25">
      <c r="A49" s="147">
        <f>'[1]Matriz de riesgos'!A49</f>
        <v>39</v>
      </c>
      <c r="B49" s="152">
        <f>+'[1]Matriz seguimiento (1)'!B49</f>
        <v>0</v>
      </c>
      <c r="C49" s="149">
        <f>+'[1]Matriz seguimiento (1)'!C49</f>
        <v>0</v>
      </c>
      <c r="D49" s="149">
        <f>+'[1]Matriz seguimiento (1)'!D49</f>
        <v>0</v>
      </c>
      <c r="E49" s="149">
        <f>+'[1]Matriz seguimiento (1)'!E49</f>
        <v>0</v>
      </c>
      <c r="F49" s="152">
        <f>+'[1]Matriz seguimiento (1)'!F49</f>
        <v>0</v>
      </c>
      <c r="G49" s="151"/>
      <c r="H49" s="150"/>
      <c r="I49" s="152"/>
      <c r="J49" s="152"/>
      <c r="K49" s="153" t="e">
        <f t="shared" si="8"/>
        <v>#VALUE!</v>
      </c>
      <c r="L49" s="153" t="e">
        <f t="shared" si="9"/>
        <v>#VALUE!</v>
      </c>
      <c r="M49" s="154" t="e">
        <f t="shared" si="0"/>
        <v>#VALUE!</v>
      </c>
      <c r="N49" s="155" t="e">
        <f>IF(AND(G49="4 - Alto",M49=-4),"MODERADO",VLOOKUP(M49,[1]Parámetros!$B$20:$C$70,2,FALSE))</f>
        <v>#VALUE!</v>
      </c>
      <c r="O49" s="151">
        <f>+'[1]Matriz seguimiento (1)'!O49</f>
        <v>0</v>
      </c>
      <c r="P49" s="151">
        <f>+'[1]Matriz seguimiento (1)'!P49</f>
        <v>0</v>
      </c>
      <c r="Q49" s="156">
        <f>+'[1]Matriz seguimiento (1)'!Q49</f>
        <v>0</v>
      </c>
      <c r="R49" s="150">
        <f>+'[1]Matriz seguimiento (1)'!R49</f>
        <v>0</v>
      </c>
      <c r="S49" s="151">
        <f>+'[1]Matriz seguimiento (1)'!S49</f>
        <v>0</v>
      </c>
      <c r="T49" s="152">
        <f t="shared" si="7"/>
        <v>0</v>
      </c>
      <c r="U49" s="151">
        <f t="shared" si="2"/>
        <v>0</v>
      </c>
      <c r="V49" s="150" t="e">
        <f t="shared" si="3"/>
        <v>#VALUE!</v>
      </c>
      <c r="W49" s="150" t="e">
        <f t="shared" si="4"/>
        <v>#VALUE!</v>
      </c>
      <c r="X49" s="150" t="e">
        <f t="shared" si="5"/>
        <v>#VALUE!</v>
      </c>
      <c r="Y49" s="151" t="e">
        <f t="shared" si="6"/>
        <v>#VALUE!</v>
      </c>
      <c r="Z49" s="155" t="e">
        <f t="shared" si="1"/>
        <v>#VALUE!</v>
      </c>
      <c r="AA49" s="201" t="e">
        <f>IF(AND(U49="4 - Alto",Z49=-4),"MODERADO",VLOOKUP(Z49,[1]Parámetros!$B$20:$C$70,2,FALSE))</f>
        <v>#VALUE!</v>
      </c>
      <c r="AB49" s="482"/>
      <c r="AC49" s="483"/>
    </row>
    <row r="50" spans="1:29" x14ac:dyDescent="0.25">
      <c r="A50" s="131">
        <f>'[1]Matriz de riesgos'!A50</f>
        <v>40</v>
      </c>
      <c r="B50" s="139">
        <f>+'[1]Matriz seguimiento (1)'!B50</f>
        <v>0</v>
      </c>
      <c r="C50" s="199">
        <f>+'[1]Matriz seguimiento (1)'!C50</f>
        <v>0</v>
      </c>
      <c r="D50" s="134">
        <f>+'[1]Matriz seguimiento (1)'!D50</f>
        <v>0</v>
      </c>
      <c r="E50" s="135">
        <f>+'[1]Matriz seguimiento (1)'!E50</f>
        <v>0</v>
      </c>
      <c r="F50" s="136">
        <f>+'[1]Matriz seguimiento (1)'!F50</f>
        <v>0</v>
      </c>
      <c r="G50" s="137"/>
      <c r="H50" s="138"/>
      <c r="I50" s="139"/>
      <c r="J50" s="139"/>
      <c r="K50" s="140" t="e">
        <f t="shared" si="8"/>
        <v>#VALUE!</v>
      </c>
      <c r="L50" s="140" t="e">
        <f t="shared" si="9"/>
        <v>#VALUE!</v>
      </c>
      <c r="M50" s="141" t="e">
        <f t="shared" si="0"/>
        <v>#VALUE!</v>
      </c>
      <c r="N50" s="145" t="e">
        <f>IF(AND(G50="4 - Alto",M50=-4),"MODERADO",VLOOKUP(M50,[1]Parámetros!$B$20:$C$70,2,FALSE))</f>
        <v>#VALUE!</v>
      </c>
      <c r="O50" s="137">
        <f>+'[1]Matriz seguimiento (1)'!O50</f>
        <v>0</v>
      </c>
      <c r="P50" s="137">
        <f>+'[1]Matriz seguimiento (1)'!P50</f>
        <v>0</v>
      </c>
      <c r="Q50" s="142">
        <f>+'[1]Matriz seguimiento (1)'!Q50</f>
        <v>0</v>
      </c>
      <c r="R50" s="138">
        <f>+'[1]Matriz seguimiento (1)'!R50</f>
        <v>0</v>
      </c>
      <c r="S50" s="137">
        <f>+'[1]Matriz seguimiento (1)'!S50</f>
        <v>0</v>
      </c>
      <c r="T50" s="138">
        <f t="shared" si="7"/>
        <v>0</v>
      </c>
      <c r="U50" s="137">
        <f t="shared" si="2"/>
        <v>0</v>
      </c>
      <c r="V50" s="138" t="e">
        <f t="shared" si="3"/>
        <v>#VALUE!</v>
      </c>
      <c r="W50" s="138" t="e">
        <f t="shared" si="4"/>
        <v>#VALUE!</v>
      </c>
      <c r="X50" s="138" t="e">
        <f t="shared" si="5"/>
        <v>#VALUE!</v>
      </c>
      <c r="Y50" s="137" t="e">
        <f t="shared" si="6"/>
        <v>#VALUE!</v>
      </c>
      <c r="Z50" s="145" t="e">
        <f t="shared" si="1"/>
        <v>#VALUE!</v>
      </c>
      <c r="AA50" s="200" t="e">
        <f>IF(AND(U50="4 - Alto",Z50=-4),"MODERADO",VLOOKUP(Z50,[1]Parámetros!$B$20:$C$70,2,FALSE))</f>
        <v>#VALUE!</v>
      </c>
      <c r="AB50" s="484"/>
      <c r="AC50" s="485"/>
    </row>
    <row r="51" spans="1:29" ht="15" customHeight="1" x14ac:dyDescent="0.25">
      <c r="A51" s="147">
        <f>'[1]Matriz de riesgos'!A51</f>
        <v>41</v>
      </c>
      <c r="B51" s="152">
        <f>+'[1]Matriz seguimiento (1)'!B51</f>
        <v>0</v>
      </c>
      <c r="C51" s="149">
        <f>+'[1]Matriz seguimiento (1)'!C51</f>
        <v>0</v>
      </c>
      <c r="D51" s="149">
        <f>+'[1]Matriz seguimiento (1)'!D51</f>
        <v>0</v>
      </c>
      <c r="E51" s="149">
        <f>+'[1]Matriz seguimiento (1)'!E51</f>
        <v>0</v>
      </c>
      <c r="F51" s="152">
        <f>+'[1]Matriz seguimiento (1)'!F51</f>
        <v>0</v>
      </c>
      <c r="G51" s="151"/>
      <c r="H51" s="150"/>
      <c r="I51" s="152"/>
      <c r="J51" s="152"/>
      <c r="K51" s="153" t="e">
        <f t="shared" si="8"/>
        <v>#VALUE!</v>
      </c>
      <c r="L51" s="153" t="e">
        <f t="shared" si="9"/>
        <v>#VALUE!</v>
      </c>
      <c r="M51" s="154" t="e">
        <f t="shared" si="0"/>
        <v>#VALUE!</v>
      </c>
      <c r="N51" s="155" t="e">
        <f>IF(AND(G51="4 - Alto",M51=-4),"MODERADO",VLOOKUP(M51,[1]Parámetros!$B$20:$C$70,2,FALSE))</f>
        <v>#VALUE!</v>
      </c>
      <c r="O51" s="151">
        <f>+'[1]Matriz seguimiento (1)'!O51</f>
        <v>0</v>
      </c>
      <c r="P51" s="151">
        <f>+'[1]Matriz seguimiento (1)'!P51</f>
        <v>0</v>
      </c>
      <c r="Q51" s="156">
        <f>+'[1]Matriz seguimiento (1)'!Q51</f>
        <v>0</v>
      </c>
      <c r="R51" s="150">
        <f>+'[1]Matriz seguimiento (1)'!R51</f>
        <v>0</v>
      </c>
      <c r="S51" s="151">
        <f>+'[1]Matriz seguimiento (1)'!S51</f>
        <v>0</v>
      </c>
      <c r="T51" s="152">
        <f t="shared" si="7"/>
        <v>0</v>
      </c>
      <c r="U51" s="151">
        <f t="shared" si="2"/>
        <v>0</v>
      </c>
      <c r="V51" s="150" t="e">
        <f t="shared" si="3"/>
        <v>#VALUE!</v>
      </c>
      <c r="W51" s="150" t="e">
        <f t="shared" si="4"/>
        <v>#VALUE!</v>
      </c>
      <c r="X51" s="150" t="e">
        <f t="shared" si="5"/>
        <v>#VALUE!</v>
      </c>
      <c r="Y51" s="151" t="e">
        <f t="shared" si="6"/>
        <v>#VALUE!</v>
      </c>
      <c r="Z51" s="155" t="e">
        <f t="shared" si="1"/>
        <v>#VALUE!</v>
      </c>
      <c r="AA51" s="201" t="e">
        <f>IF(AND(U51="4 - Alto",Z51=-4),"MODERADO",VLOOKUP(Z51,[1]Parámetros!$B$20:$C$70,2,FALSE))</f>
        <v>#VALUE!</v>
      </c>
      <c r="AB51" s="482"/>
      <c r="AC51" s="483"/>
    </row>
    <row r="52" spans="1:29" x14ac:dyDescent="0.25">
      <c r="A52" s="131">
        <f>'[1]Matriz de riesgos'!A52</f>
        <v>42</v>
      </c>
      <c r="B52" s="139">
        <f>+'[1]Matriz seguimiento (1)'!B52</f>
        <v>0</v>
      </c>
      <c r="C52" s="199">
        <f>+'[1]Matriz seguimiento (1)'!C52</f>
        <v>0</v>
      </c>
      <c r="D52" s="134">
        <f>+'[1]Matriz seguimiento (1)'!D52</f>
        <v>0</v>
      </c>
      <c r="E52" s="135">
        <f>+'[1]Matriz seguimiento (1)'!E52</f>
        <v>0</v>
      </c>
      <c r="F52" s="136">
        <f>+'[1]Matriz seguimiento (1)'!F52</f>
        <v>0</v>
      </c>
      <c r="G52" s="137"/>
      <c r="H52" s="138"/>
      <c r="I52" s="139"/>
      <c r="J52" s="139"/>
      <c r="K52" s="140" t="e">
        <f t="shared" si="8"/>
        <v>#VALUE!</v>
      </c>
      <c r="L52" s="140" t="e">
        <f t="shared" si="9"/>
        <v>#VALUE!</v>
      </c>
      <c r="M52" s="141" t="e">
        <f t="shared" si="0"/>
        <v>#VALUE!</v>
      </c>
      <c r="N52" s="145" t="e">
        <f>IF(AND(G52="4 - Alto",M52=-4),"MODERADO",VLOOKUP(M52,[1]Parámetros!$B$20:$C$70,2,FALSE))</f>
        <v>#VALUE!</v>
      </c>
      <c r="O52" s="137">
        <f>+'[1]Matriz seguimiento (1)'!O52</f>
        <v>0</v>
      </c>
      <c r="P52" s="137">
        <f>+'[1]Matriz seguimiento (1)'!P52</f>
        <v>0</v>
      </c>
      <c r="Q52" s="142">
        <f>+'[1]Matriz seguimiento (1)'!Q52</f>
        <v>0</v>
      </c>
      <c r="R52" s="138">
        <f>+'[1]Matriz seguimiento (1)'!R52</f>
        <v>0</v>
      </c>
      <c r="S52" s="137">
        <f>+'[1]Matriz seguimiento (1)'!S52</f>
        <v>0</v>
      </c>
      <c r="T52" s="138">
        <f t="shared" si="7"/>
        <v>0</v>
      </c>
      <c r="U52" s="137">
        <f t="shared" si="2"/>
        <v>0</v>
      </c>
      <c r="V52" s="138" t="e">
        <f t="shared" si="3"/>
        <v>#VALUE!</v>
      </c>
      <c r="W52" s="138" t="e">
        <f t="shared" si="4"/>
        <v>#VALUE!</v>
      </c>
      <c r="X52" s="138" t="e">
        <f t="shared" si="5"/>
        <v>#VALUE!</v>
      </c>
      <c r="Y52" s="137" t="e">
        <f t="shared" si="6"/>
        <v>#VALUE!</v>
      </c>
      <c r="Z52" s="145" t="e">
        <f t="shared" si="1"/>
        <v>#VALUE!</v>
      </c>
      <c r="AA52" s="200" t="e">
        <f>IF(AND(U52="4 - Alto",Z52=-4),"MODERADO",VLOOKUP(Z52,[1]Parámetros!$B$20:$C$70,2,FALSE))</f>
        <v>#VALUE!</v>
      </c>
      <c r="AB52" s="484"/>
      <c r="AC52" s="485"/>
    </row>
    <row r="53" spans="1:29" x14ac:dyDescent="0.25">
      <c r="A53" s="147">
        <f>'[1]Matriz de riesgos'!A53</f>
        <v>43</v>
      </c>
      <c r="B53" s="152">
        <f>+'[1]Matriz seguimiento (1)'!B53</f>
        <v>0</v>
      </c>
      <c r="C53" s="149">
        <f>+'[1]Matriz seguimiento (1)'!C53</f>
        <v>0</v>
      </c>
      <c r="D53" s="149">
        <f>+'[1]Matriz seguimiento (1)'!D53</f>
        <v>0</v>
      </c>
      <c r="E53" s="149">
        <f>+'[1]Matriz seguimiento (1)'!E53</f>
        <v>0</v>
      </c>
      <c r="F53" s="152">
        <f>+'[1]Matriz seguimiento (1)'!F53</f>
        <v>0</v>
      </c>
      <c r="G53" s="151"/>
      <c r="H53" s="150"/>
      <c r="I53" s="152"/>
      <c r="J53" s="152"/>
      <c r="K53" s="153" t="e">
        <f t="shared" si="8"/>
        <v>#VALUE!</v>
      </c>
      <c r="L53" s="153" t="e">
        <f t="shared" si="9"/>
        <v>#VALUE!</v>
      </c>
      <c r="M53" s="154" t="e">
        <f t="shared" si="0"/>
        <v>#VALUE!</v>
      </c>
      <c r="N53" s="155" t="e">
        <f>IF(AND(G53="4 - Alto",M53=-4),"MODERADO",VLOOKUP(M53,[1]Parámetros!$B$20:$C$70,2,FALSE))</f>
        <v>#VALUE!</v>
      </c>
      <c r="O53" s="151">
        <f>+'[1]Matriz seguimiento (1)'!O53</f>
        <v>0</v>
      </c>
      <c r="P53" s="151">
        <f>+'[1]Matriz seguimiento (1)'!P53</f>
        <v>0</v>
      </c>
      <c r="Q53" s="156">
        <f>+'[1]Matriz seguimiento (1)'!Q53</f>
        <v>0</v>
      </c>
      <c r="R53" s="150">
        <f>+'[1]Matriz seguimiento (1)'!R53</f>
        <v>0</v>
      </c>
      <c r="S53" s="151">
        <f>+'[1]Matriz seguimiento (1)'!S53</f>
        <v>0</v>
      </c>
      <c r="T53" s="152">
        <f t="shared" si="7"/>
        <v>0</v>
      </c>
      <c r="U53" s="151">
        <f t="shared" si="2"/>
        <v>0</v>
      </c>
      <c r="V53" s="150" t="e">
        <f t="shared" si="3"/>
        <v>#VALUE!</v>
      </c>
      <c r="W53" s="150" t="e">
        <f t="shared" si="4"/>
        <v>#VALUE!</v>
      </c>
      <c r="X53" s="150" t="e">
        <f t="shared" si="5"/>
        <v>#VALUE!</v>
      </c>
      <c r="Y53" s="151" t="e">
        <f t="shared" si="6"/>
        <v>#VALUE!</v>
      </c>
      <c r="Z53" s="155" t="e">
        <f t="shared" si="1"/>
        <v>#VALUE!</v>
      </c>
      <c r="AA53" s="201" t="e">
        <f>IF(AND(U53="4 - Alto",Z53=-4),"MODERADO",VLOOKUP(Z53,[1]Parámetros!$B$20:$C$70,2,FALSE))</f>
        <v>#VALUE!</v>
      </c>
      <c r="AB53" s="482"/>
      <c r="AC53" s="483"/>
    </row>
    <row r="54" spans="1:29" x14ac:dyDescent="0.25">
      <c r="A54" s="131">
        <f>'[1]Matriz de riesgos'!A54</f>
        <v>44</v>
      </c>
      <c r="B54" s="139">
        <f>+'[1]Matriz seguimiento (1)'!B54</f>
        <v>0</v>
      </c>
      <c r="C54" s="199">
        <f>+'[1]Matriz seguimiento (1)'!C54</f>
        <v>0</v>
      </c>
      <c r="D54" s="134">
        <f>+'[1]Matriz seguimiento (1)'!D54</f>
        <v>0</v>
      </c>
      <c r="E54" s="135">
        <f>+'[1]Matriz seguimiento (1)'!E54</f>
        <v>0</v>
      </c>
      <c r="F54" s="136">
        <f>+'[1]Matriz seguimiento (1)'!F54</f>
        <v>0</v>
      </c>
      <c r="G54" s="137"/>
      <c r="H54" s="138"/>
      <c r="I54" s="139"/>
      <c r="J54" s="139"/>
      <c r="K54" s="140" t="e">
        <f t="shared" si="8"/>
        <v>#VALUE!</v>
      </c>
      <c r="L54" s="140" t="e">
        <f t="shared" si="9"/>
        <v>#VALUE!</v>
      </c>
      <c r="M54" s="141" t="e">
        <f t="shared" si="0"/>
        <v>#VALUE!</v>
      </c>
      <c r="N54" s="145" t="e">
        <f>IF(AND(G54="4 - Alto",M54=-4),"MODERADO",VLOOKUP(M54,[1]Parámetros!$B$20:$C$70,2,FALSE))</f>
        <v>#VALUE!</v>
      </c>
      <c r="O54" s="137">
        <f>+'[1]Matriz seguimiento (1)'!O54</f>
        <v>0</v>
      </c>
      <c r="P54" s="137">
        <f>+'[1]Matriz seguimiento (1)'!P54</f>
        <v>0</v>
      </c>
      <c r="Q54" s="142">
        <f>+'[1]Matriz seguimiento (1)'!Q54</f>
        <v>0</v>
      </c>
      <c r="R54" s="138">
        <f>+'[1]Matriz seguimiento (1)'!R54</f>
        <v>0</v>
      </c>
      <c r="S54" s="137">
        <f>+'[1]Matriz seguimiento (1)'!S54</f>
        <v>0</v>
      </c>
      <c r="T54" s="138">
        <f t="shared" si="7"/>
        <v>0</v>
      </c>
      <c r="U54" s="137">
        <f t="shared" si="2"/>
        <v>0</v>
      </c>
      <c r="V54" s="138" t="e">
        <f t="shared" si="3"/>
        <v>#VALUE!</v>
      </c>
      <c r="W54" s="138" t="e">
        <f t="shared" si="4"/>
        <v>#VALUE!</v>
      </c>
      <c r="X54" s="138" t="e">
        <f t="shared" si="5"/>
        <v>#VALUE!</v>
      </c>
      <c r="Y54" s="137" t="e">
        <f t="shared" si="6"/>
        <v>#VALUE!</v>
      </c>
      <c r="Z54" s="145" t="e">
        <f t="shared" si="1"/>
        <v>#VALUE!</v>
      </c>
      <c r="AA54" s="200" t="e">
        <f>IF(AND(U54="4 - Alto",Z54=-4),"MODERADO",VLOOKUP(Z54,[1]Parámetros!$B$20:$C$70,2,FALSE))</f>
        <v>#VALUE!</v>
      </c>
      <c r="AB54" s="484"/>
      <c r="AC54" s="485"/>
    </row>
    <row r="55" spans="1:29" x14ac:dyDescent="0.25">
      <c r="A55" s="147">
        <f>'[1]Matriz de riesgos'!A55</f>
        <v>45</v>
      </c>
      <c r="B55" s="152">
        <f>+'[1]Matriz seguimiento (1)'!B55</f>
        <v>0</v>
      </c>
      <c r="C55" s="149">
        <f>+'[1]Matriz seguimiento (1)'!C55</f>
        <v>0</v>
      </c>
      <c r="D55" s="149">
        <f>+'[1]Matriz seguimiento (1)'!D55</f>
        <v>0</v>
      </c>
      <c r="E55" s="149">
        <f>+'[1]Matriz seguimiento (1)'!E55</f>
        <v>0</v>
      </c>
      <c r="F55" s="152">
        <f>+'[1]Matriz seguimiento (1)'!F55</f>
        <v>0</v>
      </c>
      <c r="G55" s="151"/>
      <c r="H55" s="150"/>
      <c r="I55" s="152"/>
      <c r="J55" s="152"/>
      <c r="K55" s="153" t="e">
        <f t="shared" si="8"/>
        <v>#VALUE!</v>
      </c>
      <c r="L55" s="153" t="e">
        <f t="shared" si="9"/>
        <v>#VALUE!</v>
      </c>
      <c r="M55" s="154" t="e">
        <f t="shared" si="0"/>
        <v>#VALUE!</v>
      </c>
      <c r="N55" s="155" t="e">
        <f>IF(AND(G55="4 - Alto",M55=-4),"MODERADO",VLOOKUP(M55,[1]Parámetros!$B$20:$C$70,2,FALSE))</f>
        <v>#VALUE!</v>
      </c>
      <c r="O55" s="151">
        <f>+'[1]Matriz seguimiento (1)'!O55</f>
        <v>0</v>
      </c>
      <c r="P55" s="151">
        <f>+'[1]Matriz seguimiento (1)'!P55</f>
        <v>0</v>
      </c>
      <c r="Q55" s="156">
        <f>+'[1]Matriz seguimiento (1)'!Q55</f>
        <v>0</v>
      </c>
      <c r="R55" s="150">
        <f>+'[1]Matriz seguimiento (1)'!R55</f>
        <v>0</v>
      </c>
      <c r="S55" s="151">
        <f>+'[1]Matriz seguimiento (1)'!S55</f>
        <v>0</v>
      </c>
      <c r="T55" s="152">
        <f t="shared" si="7"/>
        <v>0</v>
      </c>
      <c r="U55" s="151">
        <f t="shared" si="2"/>
        <v>0</v>
      </c>
      <c r="V55" s="150" t="e">
        <f t="shared" si="3"/>
        <v>#VALUE!</v>
      </c>
      <c r="W55" s="150" t="e">
        <f t="shared" si="4"/>
        <v>#VALUE!</v>
      </c>
      <c r="X55" s="150" t="e">
        <f t="shared" si="5"/>
        <v>#VALUE!</v>
      </c>
      <c r="Y55" s="151" t="e">
        <f t="shared" si="6"/>
        <v>#VALUE!</v>
      </c>
      <c r="Z55" s="155" t="e">
        <f t="shared" si="1"/>
        <v>#VALUE!</v>
      </c>
      <c r="AA55" s="201" t="e">
        <f>IF(AND(U55="4 - Alto",Z55=-4),"MODERADO",VLOOKUP(Z55,[1]Parámetros!$B$20:$C$70,2,FALSE))</f>
        <v>#VALUE!</v>
      </c>
      <c r="AB55" s="482"/>
      <c r="AC55" s="483"/>
    </row>
    <row r="56" spans="1:29" x14ac:dyDescent="0.25">
      <c r="A56" s="131">
        <f>'[1]Matriz de riesgos'!A56</f>
        <v>46</v>
      </c>
      <c r="B56" s="139">
        <f>+'[1]Matriz seguimiento (1)'!B56</f>
        <v>0</v>
      </c>
      <c r="C56" s="199">
        <f>+'[1]Matriz seguimiento (1)'!C56</f>
        <v>0</v>
      </c>
      <c r="D56" s="134">
        <f>+'[1]Matriz seguimiento (1)'!D56</f>
        <v>0</v>
      </c>
      <c r="E56" s="135">
        <f>+'[1]Matriz seguimiento (1)'!E56</f>
        <v>0</v>
      </c>
      <c r="F56" s="136">
        <f>+'[1]Matriz seguimiento (1)'!F56</f>
        <v>0</v>
      </c>
      <c r="G56" s="137"/>
      <c r="H56" s="138"/>
      <c r="I56" s="139"/>
      <c r="J56" s="139"/>
      <c r="K56" s="140" t="e">
        <f t="shared" si="8"/>
        <v>#VALUE!</v>
      </c>
      <c r="L56" s="140" t="e">
        <f t="shared" si="9"/>
        <v>#VALUE!</v>
      </c>
      <c r="M56" s="141" t="e">
        <f t="shared" si="0"/>
        <v>#VALUE!</v>
      </c>
      <c r="N56" s="145" t="e">
        <f>IF(AND(G56="4 - Alto",M56=-4),"MODERADO",VLOOKUP(M56,[1]Parámetros!$B$20:$C$70,2,FALSE))</f>
        <v>#VALUE!</v>
      </c>
      <c r="O56" s="137">
        <f>+'[1]Matriz seguimiento (1)'!O56</f>
        <v>0</v>
      </c>
      <c r="P56" s="137">
        <f>+'[1]Matriz seguimiento (1)'!P56</f>
        <v>0</v>
      </c>
      <c r="Q56" s="142">
        <f>+'[1]Matriz seguimiento (1)'!Q56</f>
        <v>0</v>
      </c>
      <c r="R56" s="138">
        <f>+'[1]Matriz seguimiento (1)'!R56</f>
        <v>0</v>
      </c>
      <c r="S56" s="137">
        <f>+'[1]Matriz seguimiento (1)'!S56</f>
        <v>0</v>
      </c>
      <c r="T56" s="138">
        <f t="shared" si="7"/>
        <v>0</v>
      </c>
      <c r="U56" s="137">
        <f t="shared" si="2"/>
        <v>0</v>
      </c>
      <c r="V56" s="138" t="e">
        <f t="shared" si="3"/>
        <v>#VALUE!</v>
      </c>
      <c r="W56" s="138" t="e">
        <f t="shared" si="4"/>
        <v>#VALUE!</v>
      </c>
      <c r="X56" s="138" t="e">
        <f t="shared" si="5"/>
        <v>#VALUE!</v>
      </c>
      <c r="Y56" s="137" t="e">
        <f t="shared" si="6"/>
        <v>#VALUE!</v>
      </c>
      <c r="Z56" s="145" t="e">
        <f t="shared" si="1"/>
        <v>#VALUE!</v>
      </c>
      <c r="AA56" s="200" t="e">
        <f>IF(AND(U56="4 - Alto",Z56=-4),"MODERADO",VLOOKUP(Z56,[1]Parámetros!$B$20:$C$70,2,FALSE))</f>
        <v>#VALUE!</v>
      </c>
      <c r="AB56" s="484"/>
      <c r="AC56" s="485"/>
    </row>
    <row r="57" spans="1:29" x14ac:dyDescent="0.25">
      <c r="A57" s="147">
        <f>'[1]Matriz de riesgos'!A57</f>
        <v>47</v>
      </c>
      <c r="B57" s="152">
        <f>+'[1]Matriz seguimiento (1)'!B57</f>
        <v>0</v>
      </c>
      <c r="C57" s="149">
        <f>+'[1]Matriz seguimiento (1)'!C57</f>
        <v>0</v>
      </c>
      <c r="D57" s="149">
        <f>+'[1]Matriz seguimiento (1)'!D57</f>
        <v>0</v>
      </c>
      <c r="E57" s="149">
        <f>+'[1]Matriz seguimiento (1)'!E57</f>
        <v>0</v>
      </c>
      <c r="F57" s="152">
        <f>+'[1]Matriz seguimiento (1)'!F57</f>
        <v>0</v>
      </c>
      <c r="G57" s="151"/>
      <c r="H57" s="150"/>
      <c r="I57" s="152"/>
      <c r="J57" s="152"/>
      <c r="K57" s="153" t="e">
        <f t="shared" si="8"/>
        <v>#VALUE!</v>
      </c>
      <c r="L57" s="153" t="e">
        <f t="shared" si="9"/>
        <v>#VALUE!</v>
      </c>
      <c r="M57" s="154" t="e">
        <f t="shared" si="0"/>
        <v>#VALUE!</v>
      </c>
      <c r="N57" s="155" t="e">
        <f>IF(AND(G57="4 - Alto",M57=-4),"MODERADO",VLOOKUP(M57,[1]Parámetros!$B$20:$C$70,2,FALSE))</f>
        <v>#VALUE!</v>
      </c>
      <c r="O57" s="151">
        <f>+'[1]Matriz seguimiento (1)'!O57</f>
        <v>0</v>
      </c>
      <c r="P57" s="151">
        <f>+'[1]Matriz seguimiento (1)'!P57</f>
        <v>0</v>
      </c>
      <c r="Q57" s="156">
        <f>+'[1]Matriz seguimiento (1)'!Q57</f>
        <v>0</v>
      </c>
      <c r="R57" s="150">
        <f>+'[1]Matriz seguimiento (1)'!R57</f>
        <v>0</v>
      </c>
      <c r="S57" s="151">
        <f>+'[1]Matriz seguimiento (1)'!S57</f>
        <v>0</v>
      </c>
      <c r="T57" s="152">
        <f t="shared" si="7"/>
        <v>0</v>
      </c>
      <c r="U57" s="151">
        <f t="shared" si="2"/>
        <v>0</v>
      </c>
      <c r="V57" s="150" t="e">
        <f t="shared" si="3"/>
        <v>#VALUE!</v>
      </c>
      <c r="W57" s="150" t="e">
        <f t="shared" si="4"/>
        <v>#VALUE!</v>
      </c>
      <c r="X57" s="150" t="e">
        <f t="shared" si="5"/>
        <v>#VALUE!</v>
      </c>
      <c r="Y57" s="151" t="e">
        <f t="shared" si="6"/>
        <v>#VALUE!</v>
      </c>
      <c r="Z57" s="155" t="e">
        <f t="shared" si="1"/>
        <v>#VALUE!</v>
      </c>
      <c r="AA57" s="201" t="e">
        <f>IF(AND(U57="4 - Alto",Z57=-4),"MODERADO",VLOOKUP(Z57,[1]Parámetros!$B$20:$C$70,2,FALSE))</f>
        <v>#VALUE!</v>
      </c>
      <c r="AB57" s="482"/>
      <c r="AC57" s="483"/>
    </row>
    <row r="58" spans="1:29" x14ac:dyDescent="0.25">
      <c r="A58" s="131">
        <f>'[1]Matriz de riesgos'!A58</f>
        <v>48</v>
      </c>
      <c r="B58" s="139">
        <f>+'[1]Matriz seguimiento (1)'!B58</f>
        <v>0</v>
      </c>
      <c r="C58" s="199">
        <f>+'[1]Matriz seguimiento (1)'!C58</f>
        <v>0</v>
      </c>
      <c r="D58" s="134">
        <f>+'[1]Matriz seguimiento (1)'!D58</f>
        <v>0</v>
      </c>
      <c r="E58" s="135">
        <f>+'[1]Matriz seguimiento (1)'!E58</f>
        <v>0</v>
      </c>
      <c r="F58" s="136">
        <f>+'[1]Matriz seguimiento (1)'!F58</f>
        <v>0</v>
      </c>
      <c r="G58" s="137"/>
      <c r="H58" s="138"/>
      <c r="I58" s="139"/>
      <c r="J58" s="139"/>
      <c r="K58" s="140" t="e">
        <f t="shared" si="8"/>
        <v>#VALUE!</v>
      </c>
      <c r="L58" s="140" t="e">
        <f t="shared" si="9"/>
        <v>#VALUE!</v>
      </c>
      <c r="M58" s="141" t="e">
        <f t="shared" si="0"/>
        <v>#VALUE!</v>
      </c>
      <c r="N58" s="145" t="e">
        <f>IF(AND(G58="4 - Alto",M58=-4),"MODERADO",VLOOKUP(M58,[1]Parámetros!$B$20:$C$70,2,FALSE))</f>
        <v>#VALUE!</v>
      </c>
      <c r="O58" s="137">
        <f>+'[1]Matriz seguimiento (1)'!O58</f>
        <v>0</v>
      </c>
      <c r="P58" s="137">
        <f>+'[1]Matriz seguimiento (1)'!P58</f>
        <v>0</v>
      </c>
      <c r="Q58" s="142">
        <f>+'[1]Matriz seguimiento (1)'!Q58</f>
        <v>0</v>
      </c>
      <c r="R58" s="138">
        <f>+'[1]Matriz seguimiento (1)'!R58</f>
        <v>0</v>
      </c>
      <c r="S58" s="137">
        <f>+'[1]Matriz seguimiento (1)'!S58</f>
        <v>0</v>
      </c>
      <c r="T58" s="138">
        <f t="shared" si="7"/>
        <v>0</v>
      </c>
      <c r="U58" s="137">
        <f t="shared" si="2"/>
        <v>0</v>
      </c>
      <c r="V58" s="138" t="e">
        <f t="shared" si="3"/>
        <v>#VALUE!</v>
      </c>
      <c r="W58" s="138" t="e">
        <f t="shared" si="4"/>
        <v>#VALUE!</v>
      </c>
      <c r="X58" s="138" t="e">
        <f t="shared" si="5"/>
        <v>#VALUE!</v>
      </c>
      <c r="Y58" s="137" t="e">
        <f t="shared" si="6"/>
        <v>#VALUE!</v>
      </c>
      <c r="Z58" s="145" t="e">
        <f t="shared" si="1"/>
        <v>#VALUE!</v>
      </c>
      <c r="AA58" s="200" t="e">
        <f>IF(AND(U58="4 - Alto",Z58=-4),"MODERADO",VLOOKUP(Z58,[1]Parámetros!$B$20:$C$70,2,FALSE))</f>
        <v>#VALUE!</v>
      </c>
      <c r="AB58" s="484"/>
      <c r="AC58" s="485"/>
    </row>
    <row r="59" spans="1:29" x14ac:dyDescent="0.25">
      <c r="A59" s="147">
        <f>'[1]Matriz de riesgos'!A59</f>
        <v>49</v>
      </c>
      <c r="B59" s="152">
        <f>+'[1]Matriz seguimiento (1)'!B59</f>
        <v>0</v>
      </c>
      <c r="C59" s="149">
        <f>+'[1]Matriz seguimiento (1)'!C59</f>
        <v>0</v>
      </c>
      <c r="D59" s="149">
        <f>+'[1]Matriz seguimiento (1)'!D59</f>
        <v>0</v>
      </c>
      <c r="E59" s="149">
        <f>+'[1]Matriz seguimiento (1)'!E59</f>
        <v>0</v>
      </c>
      <c r="F59" s="152">
        <f>+'[1]Matriz seguimiento (1)'!F59</f>
        <v>0</v>
      </c>
      <c r="G59" s="151"/>
      <c r="H59" s="150"/>
      <c r="I59" s="152"/>
      <c r="J59" s="152"/>
      <c r="K59" s="153" t="e">
        <f t="shared" si="8"/>
        <v>#VALUE!</v>
      </c>
      <c r="L59" s="153" t="e">
        <f t="shared" si="9"/>
        <v>#VALUE!</v>
      </c>
      <c r="M59" s="154" t="e">
        <f t="shared" si="0"/>
        <v>#VALUE!</v>
      </c>
      <c r="N59" s="155" t="e">
        <f>IF(AND(G59="4 - Alto",M59=-4),"MODERADO",VLOOKUP(M59,[1]Parámetros!$B$20:$C$70,2,FALSE))</f>
        <v>#VALUE!</v>
      </c>
      <c r="O59" s="151">
        <f>+'[1]Matriz seguimiento (1)'!O59</f>
        <v>0</v>
      </c>
      <c r="P59" s="151">
        <f>+'[1]Matriz seguimiento (1)'!P59</f>
        <v>0</v>
      </c>
      <c r="Q59" s="156">
        <f>+'[1]Matriz seguimiento (1)'!Q59</f>
        <v>0</v>
      </c>
      <c r="R59" s="150">
        <f>+'[1]Matriz seguimiento (1)'!R59</f>
        <v>0</v>
      </c>
      <c r="S59" s="151">
        <f>+'[1]Matriz seguimiento (1)'!S59</f>
        <v>0</v>
      </c>
      <c r="T59" s="152">
        <f t="shared" si="7"/>
        <v>0</v>
      </c>
      <c r="U59" s="151">
        <f t="shared" si="2"/>
        <v>0</v>
      </c>
      <c r="V59" s="150" t="e">
        <f t="shared" si="3"/>
        <v>#VALUE!</v>
      </c>
      <c r="W59" s="150" t="e">
        <f t="shared" si="4"/>
        <v>#VALUE!</v>
      </c>
      <c r="X59" s="150" t="e">
        <f t="shared" si="5"/>
        <v>#VALUE!</v>
      </c>
      <c r="Y59" s="151" t="e">
        <f t="shared" si="6"/>
        <v>#VALUE!</v>
      </c>
      <c r="Z59" s="155" t="e">
        <f t="shared" si="1"/>
        <v>#VALUE!</v>
      </c>
      <c r="AA59" s="201" t="e">
        <f>IF(AND(U59="4 - Alto",Z59=-4),"MODERADO",VLOOKUP(Z59,[1]Parámetros!$B$20:$C$70,2,FALSE))</f>
        <v>#VALUE!</v>
      </c>
      <c r="AB59" s="482"/>
      <c r="AC59" s="483"/>
    </row>
    <row r="60" spans="1:29" ht="15.75" customHeight="1" thickBot="1" x14ac:dyDescent="0.3">
      <c r="A60" s="164">
        <f>'[1]Matriz de riesgos'!A60</f>
        <v>50</v>
      </c>
      <c r="B60" s="171">
        <f>+'[1]Matriz seguimiento (1)'!B60</f>
        <v>0</v>
      </c>
      <c r="C60" s="202">
        <f>+'[1]Matriz seguimiento (1)'!C60</f>
        <v>0</v>
      </c>
      <c r="D60" s="203">
        <f>+'[1]Matriz seguimiento (1)'!D60</f>
        <v>0</v>
      </c>
      <c r="E60" s="168">
        <f>+'[1]Matriz seguimiento (1)'!E60</f>
        <v>0</v>
      </c>
      <c r="F60" s="174">
        <f>+'[1]Matriz seguimiento (1)'!F60</f>
        <v>0</v>
      </c>
      <c r="G60" s="170"/>
      <c r="H60" s="169"/>
      <c r="I60" s="171"/>
      <c r="J60" s="171"/>
      <c r="K60" s="172" t="e">
        <f t="shared" si="8"/>
        <v>#VALUE!</v>
      </c>
      <c r="L60" s="172" t="e">
        <f t="shared" si="9"/>
        <v>#VALUE!</v>
      </c>
      <c r="M60" s="173" t="e">
        <f t="shared" si="0"/>
        <v>#VALUE!</v>
      </c>
      <c r="N60" s="177" t="e">
        <f>IF(AND(G60="4 - Alto",M60=-4),"MODERADO",VLOOKUP(M60,[1]Parámetros!$B$20:$C$70,2,FALSE))</f>
        <v>#VALUE!</v>
      </c>
      <c r="O60" s="170">
        <f>+'[1]Matriz seguimiento (1)'!O60</f>
        <v>0</v>
      </c>
      <c r="P60" s="170">
        <f>+'[1]Matriz seguimiento (1)'!P60</f>
        <v>0</v>
      </c>
      <c r="Q60" s="175">
        <f>+'[1]Matriz seguimiento (1)'!Q60</f>
        <v>0</v>
      </c>
      <c r="R60" s="169">
        <f>+'[1]Matriz seguimiento (1)'!R60</f>
        <v>0</v>
      </c>
      <c r="S60" s="170">
        <f>+'[1]Matriz seguimiento (1)'!S60</f>
        <v>0</v>
      </c>
      <c r="T60" s="169">
        <f t="shared" si="7"/>
        <v>0</v>
      </c>
      <c r="U60" s="170">
        <f t="shared" si="2"/>
        <v>0</v>
      </c>
      <c r="V60" s="169" t="e">
        <f t="shared" si="3"/>
        <v>#VALUE!</v>
      </c>
      <c r="W60" s="169" t="e">
        <f t="shared" si="4"/>
        <v>#VALUE!</v>
      </c>
      <c r="X60" s="169" t="e">
        <f t="shared" si="5"/>
        <v>#VALUE!</v>
      </c>
      <c r="Y60" s="170" t="e">
        <f t="shared" si="6"/>
        <v>#VALUE!</v>
      </c>
      <c r="Z60" s="177" t="e">
        <f t="shared" si="1"/>
        <v>#VALUE!</v>
      </c>
      <c r="AA60" s="204" t="e">
        <f>IF(AND(U60="4 - Alto",Z60=-4),"MODERADO",VLOOKUP(Z60,[1]Parámetros!$B$20:$C$70,2,FALSE))</f>
        <v>#VALUE!</v>
      </c>
      <c r="AB60" s="486"/>
      <c r="AC60" s="487"/>
    </row>
    <row r="61" spans="1:29" x14ac:dyDescent="0.25">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row>
  </sheetData>
  <mergeCells count="62">
    <mergeCell ref="AB14:AC14"/>
    <mergeCell ref="A1:C5"/>
    <mergeCell ref="D1:AC5"/>
    <mergeCell ref="A7:C7"/>
    <mergeCell ref="D7:H7"/>
    <mergeCell ref="S7:T7"/>
    <mergeCell ref="A9:F9"/>
    <mergeCell ref="G9:N9"/>
    <mergeCell ref="O9:T9"/>
    <mergeCell ref="U9:AA9"/>
    <mergeCell ref="AB9:AC9"/>
    <mergeCell ref="V10:X10"/>
    <mergeCell ref="AB10:AC10"/>
    <mergeCell ref="AB11:AC11"/>
    <mergeCell ref="AB12:AC12"/>
    <mergeCell ref="AB13:AC13"/>
    <mergeCell ref="AB26:AC26"/>
    <mergeCell ref="AB15:AC15"/>
    <mergeCell ref="AB16:AC16"/>
    <mergeCell ref="AB17:AC17"/>
    <mergeCell ref="AB18:AC18"/>
    <mergeCell ref="AB19:AC19"/>
    <mergeCell ref="AB20:AC20"/>
    <mergeCell ref="AB21:AC21"/>
    <mergeCell ref="AB22:AC22"/>
    <mergeCell ref="AB23:AC23"/>
    <mergeCell ref="AB24:AC24"/>
    <mergeCell ref="AB25:AC25"/>
    <mergeCell ref="AB38:AC38"/>
    <mergeCell ref="AB27:AC27"/>
    <mergeCell ref="AB28:AC28"/>
    <mergeCell ref="AB29:AC29"/>
    <mergeCell ref="AB30:AC30"/>
    <mergeCell ref="AB31:AC31"/>
    <mergeCell ref="AB32:AC32"/>
    <mergeCell ref="AB33:AC33"/>
    <mergeCell ref="AB34:AC34"/>
    <mergeCell ref="AB35:AC35"/>
    <mergeCell ref="AB36:AC36"/>
    <mergeCell ref="AB37:AC37"/>
    <mergeCell ref="AB50:AC50"/>
    <mergeCell ref="AB39:AC39"/>
    <mergeCell ref="AB40:AC40"/>
    <mergeCell ref="AB41:AC41"/>
    <mergeCell ref="AB42:AC42"/>
    <mergeCell ref="AB43:AC43"/>
    <mergeCell ref="AB44:AC44"/>
    <mergeCell ref="AB45:AC45"/>
    <mergeCell ref="AB46:AC46"/>
    <mergeCell ref="AB47:AC47"/>
    <mergeCell ref="AB48:AC48"/>
    <mergeCell ref="AB49:AC49"/>
    <mergeCell ref="AB57:AC57"/>
    <mergeCell ref="AB58:AC58"/>
    <mergeCell ref="AB59:AC59"/>
    <mergeCell ref="AB60:AC60"/>
    <mergeCell ref="AB51:AC51"/>
    <mergeCell ref="AB52:AC52"/>
    <mergeCell ref="AB53:AC53"/>
    <mergeCell ref="AB54:AC54"/>
    <mergeCell ref="AB55:AC55"/>
    <mergeCell ref="AB56:AC56"/>
  </mergeCells>
  <conditionalFormatting sqref="N11:N1048576">
    <cfRule type="containsText" dxfId="47" priority="17" operator="containsText" text="EXTREMO (+)">
      <formula>NOT(ISERROR(SEARCH("EXTREMO (+)",N11)))</formula>
    </cfRule>
    <cfRule type="containsText" dxfId="46" priority="18" operator="containsText" text="ALTO (+)">
      <formula>NOT(ISERROR(SEARCH("ALTO (+)",N11)))</formula>
    </cfRule>
    <cfRule type="containsText" dxfId="45" priority="19" operator="containsText" text="MODERADO (+)">
      <formula>NOT(ISERROR(SEARCH("MODERADO (+)",N11)))</formula>
    </cfRule>
    <cfRule type="containsText" dxfId="44" priority="20" operator="containsText" text="BAJO (+)">
      <formula>NOT(ISERROR(SEARCH("BAJO (+)",N11)))</formula>
    </cfRule>
    <cfRule type="containsText" dxfId="43" priority="21" operator="containsText" text="EXTREMO">
      <formula>NOT(ISERROR(SEARCH("EXTREMO",N11)))</formula>
    </cfRule>
    <cfRule type="containsText" dxfId="42" priority="22" operator="containsText" text="ALTO">
      <formula>NOT(ISERROR(SEARCH("ALTO",N11)))</formula>
    </cfRule>
    <cfRule type="containsText" dxfId="41" priority="23" operator="containsText" text="MODERADO">
      <formula>NOT(ISERROR(SEARCH("MODERADO",N11)))</formula>
    </cfRule>
    <cfRule type="containsText" dxfId="40" priority="24" operator="containsText" text="BAJO">
      <formula>NOT(ISERROR(SEARCH("BAJO",N11)))</formula>
    </cfRule>
  </conditionalFormatting>
  <conditionalFormatting sqref="AA11:AB1048576">
    <cfRule type="containsText" dxfId="39" priority="9" operator="containsText" text="EXTREMO (+)">
      <formula>NOT(ISERROR(SEARCH("EXTREMO (+)",AA11)))</formula>
    </cfRule>
    <cfRule type="containsText" dxfId="38" priority="10" operator="containsText" text="ALTO (+)">
      <formula>NOT(ISERROR(SEARCH("ALTO (+)",AA11)))</formula>
    </cfRule>
    <cfRule type="containsText" dxfId="37" priority="11" operator="containsText" text="MODERADO (+)">
      <formula>NOT(ISERROR(SEARCH("MODERADO (+)",AA11)))</formula>
    </cfRule>
    <cfRule type="containsText" dxfId="36" priority="12" operator="containsText" text="BAJO (+)">
      <formula>NOT(ISERROR(SEARCH("BAJO (+)",AA11)))</formula>
    </cfRule>
    <cfRule type="containsText" dxfId="35" priority="13" operator="containsText" text="EXTREMO">
      <formula>NOT(ISERROR(SEARCH("EXTREMO",AA11)))</formula>
    </cfRule>
    <cfRule type="containsText" dxfId="34" priority="14" operator="containsText" text="ALTO">
      <formula>NOT(ISERROR(SEARCH("ALTO",AA11)))</formula>
    </cfRule>
    <cfRule type="containsText" dxfId="33" priority="15" operator="containsText" text="MODERADO">
      <formula>NOT(ISERROR(SEARCH("MODERADO",AA11)))</formula>
    </cfRule>
    <cfRule type="containsText" dxfId="32" priority="16" operator="containsText" text="BAJO">
      <formula>NOT(ISERROR(SEARCH("BAJO",AA11)))</formula>
    </cfRule>
  </conditionalFormatting>
  <conditionalFormatting sqref="AA7">
    <cfRule type="containsText" dxfId="31" priority="1" operator="containsText" text="EXTREMO (+)">
      <formula>NOT(ISERROR(SEARCH("EXTREMO (+)",AA7)))</formula>
    </cfRule>
    <cfRule type="containsText" dxfId="30" priority="2" operator="containsText" text="ALTO (+)">
      <formula>NOT(ISERROR(SEARCH("ALTO (+)",AA7)))</formula>
    </cfRule>
    <cfRule type="containsText" dxfId="29" priority="3" operator="containsText" text="MODERADO (+)">
      <formula>NOT(ISERROR(SEARCH("MODERADO (+)",AA7)))</formula>
    </cfRule>
    <cfRule type="containsText" dxfId="28" priority="4" operator="containsText" text="BAJO (+)">
      <formula>NOT(ISERROR(SEARCH("BAJO (+)",AA7)))</formula>
    </cfRule>
    <cfRule type="containsText" dxfId="27" priority="5" operator="containsText" text="EXTREMO">
      <formula>NOT(ISERROR(SEARCH("EXTREMO",AA7)))</formula>
    </cfRule>
    <cfRule type="containsText" dxfId="26" priority="6" operator="containsText" text="ALTO">
      <formula>NOT(ISERROR(SEARCH("ALTO",AA7)))</formula>
    </cfRule>
    <cfRule type="containsText" dxfId="25" priority="7" operator="containsText" text="MODERADO">
      <formula>NOT(ISERROR(SEARCH("MODERADO",AA7)))</formula>
    </cfRule>
    <cfRule type="containsText" dxfId="24" priority="8" operator="containsText" text="BAJO">
      <formula>NOT(ISERROR(SEARCH("BAJO",AA7)))</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Parámetros!$C$3:$C$7</xm:f>
          </x14:formula1>
          <xm:sqref>G11:G60</xm:sqref>
        </x14:dataValidation>
        <x14:dataValidation type="list" allowBlank="1" showInputMessage="1" showErrorMessage="1" xr:uid="{00000000-0002-0000-0700-000001000000}">
          <x14:formula1>
            <xm:f>Parámetros!$D$3:$D$18</xm:f>
          </x14:formula1>
          <xm:sqref>H11:H60</xm:sqref>
        </x14:dataValidation>
        <x14:dataValidation type="list" allowBlank="1" showInputMessage="1" showErrorMessage="1" xr:uid="{00000000-0002-0000-0700-000002000000}">
          <x14:formula1>
            <xm:f>Parámetros!$E$3:$E$13</xm:f>
          </x14:formula1>
          <xm:sqref>I11:I60</xm:sqref>
        </x14:dataValidation>
        <x14:dataValidation type="list" allowBlank="1" showInputMessage="1" showErrorMessage="1" xr:uid="{00000000-0002-0000-0700-000003000000}">
          <x14:formula1>
            <xm:f>Parámetros!$F$3:$F$13</xm:f>
          </x14:formula1>
          <xm:sqref>J11:J60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0" tint="-0.14999847407452621"/>
  </sheetPr>
  <dimension ref="A1:AS61"/>
  <sheetViews>
    <sheetView showGridLines="0" zoomScale="85" zoomScaleNormal="85" workbookViewId="0">
      <selection activeCell="A10" sqref="A10"/>
    </sheetView>
  </sheetViews>
  <sheetFormatPr baseColWidth="10" defaultColWidth="0" defaultRowHeight="15" x14ac:dyDescent="0.25"/>
  <cols>
    <col min="1" max="1" width="7.125" style="179" customWidth="1"/>
    <col min="2" max="2" width="12.625" style="179" customWidth="1"/>
    <col min="3" max="3" width="24.25" style="205" customWidth="1"/>
    <col min="4" max="4" width="22.5" style="181" customWidth="1"/>
    <col min="5" max="5" width="23.25" style="182" customWidth="1"/>
    <col min="6" max="6" width="14.375" style="206" customWidth="1"/>
    <col min="7" max="7" width="14.5" style="1" customWidth="1"/>
    <col min="8" max="10" width="16" style="1" customWidth="1"/>
    <col min="11" max="13" width="13" style="1" hidden="1" customWidth="1"/>
    <col min="14" max="14" width="17.125" style="1" customWidth="1"/>
    <col min="15" max="15" width="15.5" style="207" customWidth="1"/>
    <col min="16" max="16" width="15.75" style="183" customWidth="1"/>
    <col min="17" max="17" width="35.25" style="184" customWidth="1"/>
    <col min="18" max="18" width="16.25" style="183" customWidth="1"/>
    <col min="19" max="19" width="16.25" style="208" customWidth="1"/>
    <col min="20" max="20" width="16.25" style="183" customWidth="1"/>
    <col min="21" max="21" width="18.5" style="183" customWidth="1"/>
    <col min="22" max="23" width="9.125" style="185" hidden="1" customWidth="1"/>
    <col min="24" max="24" width="9" style="185" hidden="1" customWidth="1"/>
    <col min="25" max="25" width="18.125" style="183" customWidth="1"/>
    <col min="26" max="26" width="10.875" style="186" hidden="1" customWidth="1"/>
    <col min="27" max="27" width="18.125" style="1" customWidth="1"/>
    <col min="28" max="28" width="27.25" style="209" customWidth="1"/>
    <col min="29" max="29" width="39.625" style="184" customWidth="1"/>
    <col min="30" max="30" width="10" style="1" customWidth="1"/>
    <col min="31" max="45" width="0" style="1" hidden="1" customWidth="1"/>
    <col min="46" max="16384" width="10" style="1" hidden="1"/>
  </cols>
  <sheetData>
    <row r="1" spans="1:29" x14ac:dyDescent="0.25">
      <c r="A1" s="359"/>
      <c r="B1" s="360"/>
      <c r="C1" s="361"/>
      <c r="D1" s="467" t="s">
        <v>602</v>
      </c>
      <c r="E1" s="468"/>
      <c r="F1" s="468"/>
      <c r="G1" s="468"/>
      <c r="H1" s="468"/>
      <c r="I1" s="468"/>
      <c r="J1" s="468"/>
      <c r="K1" s="468"/>
      <c r="L1" s="468"/>
      <c r="M1" s="468"/>
      <c r="N1" s="468"/>
      <c r="O1" s="468"/>
      <c r="P1" s="468"/>
      <c r="Q1" s="468"/>
      <c r="R1" s="468"/>
      <c r="S1" s="468"/>
      <c r="T1" s="468"/>
      <c r="U1" s="468"/>
      <c r="V1" s="468"/>
      <c r="W1" s="468"/>
      <c r="X1" s="468"/>
      <c r="Y1" s="468"/>
      <c r="Z1" s="468"/>
      <c r="AA1" s="468"/>
      <c r="AB1" s="468"/>
      <c r="AC1" s="469"/>
    </row>
    <row r="2" spans="1:29" x14ac:dyDescent="0.25">
      <c r="A2" s="362"/>
      <c r="B2" s="363"/>
      <c r="C2" s="364"/>
      <c r="D2" s="470"/>
      <c r="E2" s="470"/>
      <c r="F2" s="470"/>
      <c r="G2" s="470"/>
      <c r="H2" s="470"/>
      <c r="I2" s="470"/>
      <c r="J2" s="470"/>
      <c r="K2" s="470"/>
      <c r="L2" s="470"/>
      <c r="M2" s="470"/>
      <c r="N2" s="470"/>
      <c r="O2" s="470"/>
      <c r="P2" s="470"/>
      <c r="Q2" s="470"/>
      <c r="R2" s="470"/>
      <c r="S2" s="470"/>
      <c r="T2" s="470"/>
      <c r="U2" s="470"/>
      <c r="V2" s="470"/>
      <c r="W2" s="470"/>
      <c r="X2" s="470"/>
      <c r="Y2" s="470"/>
      <c r="Z2" s="470"/>
      <c r="AA2" s="470"/>
      <c r="AB2" s="470"/>
      <c r="AC2" s="471"/>
    </row>
    <row r="3" spans="1:29" x14ac:dyDescent="0.25">
      <c r="A3" s="362"/>
      <c r="B3" s="363"/>
      <c r="C3" s="364"/>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1"/>
    </row>
    <row r="4" spans="1:29" x14ac:dyDescent="0.25">
      <c r="A4" s="362"/>
      <c r="B4" s="363"/>
      <c r="C4" s="364"/>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1"/>
    </row>
    <row r="5" spans="1:29" ht="15.75" thickBot="1" x14ac:dyDescent="0.3">
      <c r="A5" s="365"/>
      <c r="B5" s="366"/>
      <c r="C5" s="367"/>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3"/>
    </row>
    <row r="6" spans="1:29" ht="7.5" customHeight="1" x14ac:dyDescent="0.25">
      <c r="A6" s="94"/>
      <c r="B6" s="95"/>
      <c r="C6" s="187"/>
      <c r="D6" s="95"/>
      <c r="E6" s="97"/>
      <c r="F6" s="95"/>
      <c r="G6" s="95"/>
      <c r="H6" s="95"/>
      <c r="I6" s="95"/>
      <c r="J6" s="95"/>
      <c r="K6" s="95"/>
      <c r="L6" s="95"/>
      <c r="M6" s="95"/>
      <c r="N6" s="95"/>
      <c r="O6" s="95"/>
      <c r="P6" s="95"/>
      <c r="Q6" s="95"/>
      <c r="R6" s="188"/>
      <c r="S6" s="95"/>
      <c r="T6" s="95"/>
      <c r="U6" s="95"/>
      <c r="V6" s="98"/>
      <c r="W6" s="98"/>
      <c r="X6" s="98"/>
      <c r="Y6" s="95"/>
      <c r="Z6" s="95"/>
      <c r="AA6" s="95"/>
      <c r="AB6" s="95"/>
      <c r="AC6" s="99"/>
    </row>
    <row r="7" spans="1:29" ht="69" customHeight="1" x14ac:dyDescent="0.25">
      <c r="A7" s="474" t="s">
        <v>567</v>
      </c>
      <c r="B7" s="475"/>
      <c r="C7" s="475"/>
      <c r="D7" s="476">
        <f>[1]Contexto!B14</f>
        <v>0</v>
      </c>
      <c r="E7" s="477"/>
      <c r="F7" s="477"/>
      <c r="G7" s="477"/>
      <c r="H7" s="478"/>
      <c r="I7" s="100" t="s">
        <v>568</v>
      </c>
      <c r="J7" s="189">
        <f>+'[1]Matriz seguimiento (2)'!J7</f>
        <v>0</v>
      </c>
      <c r="K7" s="190"/>
      <c r="L7" s="190"/>
      <c r="M7" s="190"/>
      <c r="N7" s="191"/>
      <c r="O7" s="100" t="s">
        <v>569</v>
      </c>
      <c r="P7" s="192">
        <f>+[1]Contexto!B13</f>
        <v>0</v>
      </c>
      <c r="Q7" s="100" t="s">
        <v>570</v>
      </c>
      <c r="R7" s="102"/>
      <c r="S7" s="475" t="s">
        <v>598</v>
      </c>
      <c r="T7" s="475"/>
      <c r="U7" s="102"/>
      <c r="V7" s="103"/>
      <c r="W7" s="103"/>
      <c r="X7" s="103"/>
      <c r="Y7" s="104" t="s">
        <v>572</v>
      </c>
      <c r="Z7" s="103"/>
      <c r="AA7" s="193" t="e">
        <f>VLOOKUP(R7&amp;U7,[1]Parámetros!$G$21:$H$46,2,FALSE)</f>
        <v>#N/A</v>
      </c>
      <c r="AB7" s="100" t="s">
        <v>599</v>
      </c>
      <c r="AC7" s="194"/>
    </row>
    <row r="8" spans="1:29" ht="8.25" customHeight="1" thickBot="1" x14ac:dyDescent="0.3">
      <c r="A8" s="106"/>
      <c r="B8" s="107"/>
      <c r="C8" s="195"/>
      <c r="D8" s="107"/>
      <c r="E8" s="109"/>
      <c r="F8" s="107"/>
      <c r="G8" s="107"/>
      <c r="H8" s="107"/>
      <c r="I8" s="107"/>
      <c r="J8" s="107"/>
      <c r="K8" s="107"/>
      <c r="L8" s="107"/>
      <c r="M8" s="107"/>
      <c r="N8" s="107"/>
      <c r="O8" s="107"/>
      <c r="P8" s="107"/>
      <c r="Q8" s="107"/>
      <c r="R8" s="196"/>
      <c r="S8" s="107"/>
      <c r="T8" s="107"/>
      <c r="U8" s="107"/>
      <c r="V8" s="110"/>
      <c r="W8" s="110"/>
      <c r="X8" s="110"/>
      <c r="Y8" s="107"/>
      <c r="Z8" s="107"/>
      <c r="AA8" s="107"/>
      <c r="AB8" s="107"/>
      <c r="AC8" s="111"/>
    </row>
    <row r="9" spans="1:29" ht="26.25" customHeight="1" thickBot="1" x14ac:dyDescent="0.3">
      <c r="A9" s="456" t="s">
        <v>68</v>
      </c>
      <c r="B9" s="457"/>
      <c r="C9" s="457"/>
      <c r="D9" s="457"/>
      <c r="E9" s="457"/>
      <c r="F9" s="457"/>
      <c r="G9" s="458" t="s">
        <v>92</v>
      </c>
      <c r="H9" s="459"/>
      <c r="I9" s="459"/>
      <c r="J9" s="459"/>
      <c r="K9" s="459"/>
      <c r="L9" s="459"/>
      <c r="M9" s="459"/>
      <c r="N9" s="460"/>
      <c r="O9" s="458" t="s">
        <v>185</v>
      </c>
      <c r="P9" s="459"/>
      <c r="Q9" s="459"/>
      <c r="R9" s="459"/>
      <c r="S9" s="459"/>
      <c r="T9" s="459"/>
      <c r="U9" s="461" t="s">
        <v>214</v>
      </c>
      <c r="V9" s="462"/>
      <c r="W9" s="462"/>
      <c r="X9" s="462"/>
      <c r="Y9" s="462"/>
      <c r="Z9" s="462"/>
      <c r="AA9" s="488"/>
      <c r="AB9" s="458" t="s">
        <v>221</v>
      </c>
      <c r="AC9" s="489"/>
    </row>
    <row r="10" spans="1:29" ht="72" customHeight="1" thickBot="1" x14ac:dyDescent="0.3">
      <c r="A10" s="112" t="s">
        <v>573</v>
      </c>
      <c r="B10" s="113" t="s">
        <v>574</v>
      </c>
      <c r="C10" s="113" t="s">
        <v>575</v>
      </c>
      <c r="D10" s="113" t="s">
        <v>576</v>
      </c>
      <c r="E10" s="113" t="s">
        <v>577</v>
      </c>
      <c r="F10" s="113" t="s">
        <v>578</v>
      </c>
      <c r="G10" s="114" t="s">
        <v>579</v>
      </c>
      <c r="H10" s="114" t="s">
        <v>580</v>
      </c>
      <c r="I10" s="114" t="s">
        <v>581</v>
      </c>
      <c r="J10" s="114" t="s">
        <v>582</v>
      </c>
      <c r="K10" s="114" t="s">
        <v>583</v>
      </c>
      <c r="L10" s="114" t="s">
        <v>584</v>
      </c>
      <c r="M10" s="114" t="s">
        <v>585</v>
      </c>
      <c r="N10" s="115" t="s">
        <v>586</v>
      </c>
      <c r="O10" s="116" t="s">
        <v>587</v>
      </c>
      <c r="P10" s="116" t="s">
        <v>588</v>
      </c>
      <c r="Q10" s="116" t="s">
        <v>589</v>
      </c>
      <c r="R10" s="116" t="s">
        <v>590</v>
      </c>
      <c r="S10" s="116" t="s">
        <v>591</v>
      </c>
      <c r="T10" s="116" t="s">
        <v>592</v>
      </c>
      <c r="U10" s="114" t="s">
        <v>593</v>
      </c>
      <c r="V10" s="464" t="s">
        <v>594</v>
      </c>
      <c r="W10" s="465"/>
      <c r="X10" s="466"/>
      <c r="Y10" s="114" t="s">
        <v>595</v>
      </c>
      <c r="Z10" s="114" t="s">
        <v>596</v>
      </c>
      <c r="AA10" s="115" t="s">
        <v>597</v>
      </c>
      <c r="AB10" s="490" t="s">
        <v>600</v>
      </c>
      <c r="AC10" s="491"/>
    </row>
    <row r="11" spans="1:29" ht="18" customHeight="1" x14ac:dyDescent="0.25">
      <c r="A11" s="118">
        <f>'[1]Matriz de riesgos'!A11</f>
        <v>1</v>
      </c>
      <c r="B11" s="122">
        <f>+'[1]Matriz seguimiento (2)'!B11</f>
        <v>0</v>
      </c>
      <c r="C11" s="120">
        <f>+'[1]Matriz seguimiento (2)'!C11</f>
        <v>0</v>
      </c>
      <c r="D11" s="121">
        <f>+'[1]Matriz seguimiento (2)'!D11</f>
        <v>0</v>
      </c>
      <c r="E11" s="120">
        <f>+'[1]Matriz seguimiento (2)'!E11</f>
        <v>0</v>
      </c>
      <c r="F11" s="122">
        <f>+'[1]Matriz seguimiento (2)'!F11</f>
        <v>0</v>
      </c>
      <c r="G11" s="123"/>
      <c r="H11" s="124"/>
      <c r="I11" s="122"/>
      <c r="J11" s="122"/>
      <c r="K11" s="125" t="e">
        <f>MIN(LEFT(H11,2),LEFT(I11,2),LEFT(J11,2))</f>
        <v>#VALUE!</v>
      </c>
      <c r="L11" s="125" t="e">
        <f>MAX(LEFT(H11,2),LEFT(I11,2),LEFT(J11,2))</f>
        <v>#VALUE!</v>
      </c>
      <c r="M11" s="126" t="e">
        <f t="shared" ref="M11:M60" si="0">LEFT(G11,2)*(IF(K11&gt;=0,L11,MIN(K11:L11)))</f>
        <v>#VALUE!</v>
      </c>
      <c r="N11" s="129" t="e">
        <f>IF(AND(G11="4 - Alto",M11=-4),"MODERADO",VLOOKUP(M11,[1]Parámetros!$B$20:$C$70,2,FALSE))</f>
        <v>#VALUE!</v>
      </c>
      <c r="O11" s="123">
        <f>+'[1]Matriz seguimiento (2)'!O11</f>
        <v>0</v>
      </c>
      <c r="P11" s="123">
        <f>+'[1]Matriz seguimiento (2)'!P11</f>
        <v>0</v>
      </c>
      <c r="Q11" s="197">
        <f>+'[1]Matriz seguimiento (2)'!Q11</f>
        <v>0</v>
      </c>
      <c r="R11" s="122">
        <f>+'[1]Matriz seguimiento (2)'!R11</f>
        <v>0</v>
      </c>
      <c r="S11" s="123">
        <f>+'[1]Matriz seguimiento (2)'!S11</f>
        <v>0</v>
      </c>
      <c r="T11" s="122">
        <f>O11</f>
        <v>0</v>
      </c>
      <c r="U11" s="119">
        <f>+IF(AND(R11="Probabilidad",S11=0),G11,IF(AND(R11="Probabilidad",S11=-1,G11="5 - Muy alto"),"4 - alto",IF(AND(R11="Probabilidad",S11=-2,G11="5 - Muy alto"),"3 - Medio",IF(AND(R11="Probabilidad",S11=-1,G11="4 - Alto"),"3 - Medio",IF(AND(R11="Probabilidad",S11=-2,G11="4 - Alto"),"2 - Bajo",IF(AND(R11="Probabilidad",S11=-1,G11="3 - Medio"),"2 - Bajo",IF(AND(R11="Probabilidad",S11=-2,G11="3 - Medio"),"1 - Muy bajo",IF(AND(R11="Probabilidad",S11=-1,G11="2 - Bajo"),"1 - Muy bajo",IF(AND(R11="Probabilidad",S11=-2,G11="2 - Bajo"),"1 - Muy bajo",IF(AND(R11="Probabilidad",S11=-1,G11="1 - Muy bajo"),"1 - Muy bajo",IF(AND(R11="Probabilidad",S11=-2,G11="1 - Muy bajo"),"1 - Muy bajo",IF(AND(R11="Probabilidad-impacto",S11=-2,G11="5 - Muy alto"),"3 - Medio",IF(AND(R11="Probabilidad-impacto",S11=-1,G11="5 - Muy alto"),"4 - Alto",IF(AND(R11="Probabilidad-impacto",S11=-2,G11="4 - Alto"),"2 - Bajo",IF(AND(R11="Probabilidad-impacto",S11=-1,G11="4 - Alto"),"3 - Medio",IF(AND(R11="Probabilidad-impacto",S11=-2,G11="3 - Medio"),"1 - Muy bajo",IF(AND(R11="Probabilidad-impacto",S11=-1,G11="3 - Medio"),"2 - Bajo",IF(AND(R11="Probabilidad-impacto",S11=-2,G11="2 - Bajo"),"1 - Muy bajo",IF(AND(R11="Probabilidad-impacto",S11=-1,G11="2 - Bajo"),"1 - Muy bajo",IF(AND(R11="Probabilidad-impacto",S11=-2,G11="1 - Muy bajo"),"1 - Muy bajo",IF(AND(R11="Probabilidad-impacto",S11=-1,G11="1 - Muy bajo"),"1 - Muy bajo",IF(AND(R11="Probabilidad",S11=1,G11="5 - Muy alto"),"5 - Muy alto",IF(AND(R11="Probabilidad",S11=2,G11="5 - Muy alto"),"5 - Muy alto",IF(AND(R11="Probabilidad",S11=1,G11="4 - Alto"),"5 - Muy alto",IF(AND(R11="Probabilidad",S11=2,G11="4 - Alto"),"5 - Muy alto",IF(AND(R11="Probabilidad",S11=1,G11="3 - Medio"),"4 - Alto",IF(AND(R11="Probabilidad",S11=2,G11="3 - Medio"),"5 - Muy alto",IF(AND(R11="Probabilidad",S11=1,G11="2 - Bajo"),"3 - Medio",IF(AND(R11="Probabilidad",S11=2,G11="2 - Bajo"),"4 - Alto",IF(AND(R11="Probabilidad",S11=1,G11="1 - Muy bajo"),"2 - Bajo",IF(AND(R11="Probabilidad",S11=2,G11="1 - Muy bajo"),"3 - Medio",IF(AND(R11="Probabilidad-impacto",S11=2,G11="5 - Muy alto"),"5 - Muy alto",IF(AND(R11="Probabilidad-impacto",S11=1,G11="5 - Muy alto"),"5 - Muy alto",IF(AND(R11="Probabilidad-impacto",S11=2,G11="4 - Alto"),"5 - Muy alto",IF(AND(R11="Probabilidad-impacto",S11=1,G11="4 - Alto"),"5 - Muy alto",IF(AND(R11="Probabilidad-impacto",S11=2,G11="3 - Medio"),"5 - Muy alto",IF(AND(R11="Probabilidad-impacto",S11=1,G11="3 - Medio"),"4 - Alto",IF(AND(R11="Probabilidad-impacto",S11=2,G11="2 - Bajo"),"4 - Alto",IF(AND(R11="Probabilidad-impacto",S11=1,G11="2 - Bajo"),"3 - Medio",IF(AND(R11="Probabilidad-impacto",S11=2,G11="1 - Muy bajo"),"3 - Medio",IF(AND(R11="Probabilidad-impacto",S11=1,G11="1 - Muy bajo"),"2 - Bajo",G11)))))))))))))))))))))))))))))))))))))))))</f>
        <v>0</v>
      </c>
      <c r="V11" s="124" t="e">
        <f>IF(AND(R11="Impacto",S11=0),K11,IF(AND(R11="Impacto",S11=-2,K11=-5),"-3",IF(AND(R11="Impacto",S11=-1,K11=-5),"-4",IF(AND(R11="Impacto",S11=-2,K11=-4),"-2",IF(AND(R11="Impacto",S11=-1,K11=-4),"-3",IF(AND(R11="Impacto",S11=-2,K11=-3),"-1",IF(AND(R11="Impacto",S11=-1,K11=-3),"-2",IF(AND(R11="Impacto",S11=-2,K11=-2),"-1",IF(AND(R11="Impacto",S11=-1,K11=-2),"-1",IF(AND(R11="Impacto",S11=-2,K11=-1),"-1",IF(AND(R11="Impacto",S11=-1,K11=-1),"-1",IF(AND(R11="Probabilidad-impacto",S11=-2,K11=-5),"-3",IF(AND(R11="Probabilidad-impacto",S11=-1,K11=-5),"-4",IF(AND(R11="Probabilidad-impacto",S11=-2,K11=-4),"-2",IF(AND(R11="Probabilidad-impacto",S11=-1,K11=-4),"-3",IF(AND(R11="Probabilidad-impacto",S11=-2,K11=-3),"-1",IF(AND(R11="Probabilidad-impacto",S11=-1,K11=-3),"-2",IF(AND(R11="Probabilidad-impacto",S11=-2,K11=-2),"-1",IF(AND(R11="Probabilidad-impacto",S11=-1,K11=-2),"-1",IF(AND(R11="Probabilidad-impacto",S11=-2,K11=-1),"-1",IF(AND(R11="Probabilidad-impacto",S11=-1,K11=-1),"-1",K11)))))))))))))))))))))</f>
        <v>#VALUE!</v>
      </c>
      <c r="W11" s="124" t="e">
        <f>IF(AND(R11="Impacto",S11=0),L11,IF(AND(R11="Impacto",S11=2,L11=5),"5",IF(AND(R11="Impacto",S11=1,L11=5),"5",IF(AND(R11="Impacto",S11=2,L11=4),"5",IF(AND(R11="Impacto",S11=1,L11=4),"5",IF(AND(R11="Impacto",S11=2,L11=3),"5",IF(AND(R11="Impacto",S11=1,L11=3),"4",IF(AND(R11="Impacto",S11=2,L11=2),"4",IF(AND(R11="Impacto",S11=1,L11=2),"3",IF(AND(R11="Impacto",S11=2,L11=1),"3",IF(AND(R11="Impacto",S11=1,L11=1),"2",IF(AND(R11="Probabilidad-impacto",S11=2,L11=5),"5",IF(AND(R11="Probabilidad-impacto",S11=1,L11=5),"5",IF(AND(R11="Probabilidad-impacto",S11=2,L11=4),"5",IF(AND(R11="Probabilidad-impacto",S11=1,L11=4),"5",IF(AND(R11="Probabilidad-impacto",S11=2,L11=3),"5",IF(AND(R11="Probabilidad-impacto",S11=1,L11=3),"4",IF(AND(R11="Probabilidad-impacto",S11=2,L11=2),"4",IF(AND(R11="Probabilidad-impacto",S11=1,L11=2),"3",IF(AND(R11="Probabilidad-impacto",S11=2,L11=1),"3",IF(AND(R11="Probabilidad-impacto",S11=1,L11=1),"2",L11)))))))))))))))))))))</f>
        <v>#VALUE!</v>
      </c>
      <c r="X11" s="124" t="e">
        <f>IF(W11&gt;0,W11*1,V11*1)</f>
        <v>#VALUE!</v>
      </c>
      <c r="Y11" s="119" t="e">
        <f>IF(X11=-1,"-1 Muy bajo",IF(X11=-2,"-2 Bajo",IF(X11=-3,"-3 Medio",IF(X11=-4,"-4 Muy alto",IF(X11=-5,"-5 Muy alto",IF(X11=1,"1 Muy bajo",IF(X11=2,"2 Bajo",IF(X11=3,"3 Medio",IF(X11=4,"4 Muy alto",IF(X11=5,"5 Muy alto",0))))))))))</f>
        <v>#VALUE!</v>
      </c>
      <c r="Z11" s="129" t="e">
        <f t="shared" ref="Z11:Z60" si="1">LEFT(U11,2)*(LEFT(Y11,2))</f>
        <v>#VALUE!</v>
      </c>
      <c r="AA11" s="198" t="e">
        <f>IF(AND(U11="4 - Alto",Z11=-4),"MODERADO",VLOOKUP(Z11,[1]Parámetros!$B$20:$C$70,2,FALSE))</f>
        <v>#VALUE!</v>
      </c>
      <c r="AB11" s="492"/>
      <c r="AC11" s="493"/>
    </row>
    <row r="12" spans="1:29" x14ac:dyDescent="0.25">
      <c r="A12" s="131">
        <f>'[1]Matriz de riesgos'!A12</f>
        <v>2</v>
      </c>
      <c r="B12" s="139">
        <f>+'[1]Matriz seguimiento (2)'!B12</f>
        <v>0</v>
      </c>
      <c r="C12" s="199">
        <f>+'[1]Matriz seguimiento (2)'!C12</f>
        <v>0</v>
      </c>
      <c r="D12" s="134">
        <f>+'[1]Matriz seguimiento (2)'!D12</f>
        <v>0</v>
      </c>
      <c r="E12" s="135">
        <f>+'[1]Matriz seguimiento (2)'!E12</f>
        <v>0</v>
      </c>
      <c r="F12" s="136">
        <f>+'[1]Matriz seguimiento (2)'!F12</f>
        <v>0</v>
      </c>
      <c r="G12" s="137"/>
      <c r="H12" s="138"/>
      <c r="I12" s="139"/>
      <c r="J12" s="139"/>
      <c r="K12" s="140" t="e">
        <f>MIN(LEFT(H12,2),LEFT(I12,2),LEFT(J12,2))</f>
        <v>#VALUE!</v>
      </c>
      <c r="L12" s="140" t="e">
        <f>MAX(LEFT(H12,2),LEFT(I12,2),LEFT(J12,2))</f>
        <v>#VALUE!</v>
      </c>
      <c r="M12" s="141" t="e">
        <f t="shared" si="0"/>
        <v>#VALUE!</v>
      </c>
      <c r="N12" s="145" t="e">
        <f>IF(AND(G12="4 - Alto",M12=-4),"MODERADO",VLOOKUP(M12,[1]Parámetros!$B$20:$C$70,2,FALSE))</f>
        <v>#VALUE!</v>
      </c>
      <c r="O12" s="137">
        <f>+'[1]Matriz seguimiento (2)'!O12</f>
        <v>0</v>
      </c>
      <c r="P12" s="137">
        <f>+'[1]Matriz seguimiento (2)'!P12</f>
        <v>0</v>
      </c>
      <c r="Q12" s="142">
        <f>+'[1]Matriz seguimiento (2)'!Q12</f>
        <v>0</v>
      </c>
      <c r="R12" s="138">
        <f>+'[1]Matriz seguimiento (2)'!R12</f>
        <v>0</v>
      </c>
      <c r="S12" s="137">
        <f>+'[1]Matriz seguimiento (2)'!S12</f>
        <v>0</v>
      </c>
      <c r="T12" s="138">
        <f>O12</f>
        <v>0</v>
      </c>
      <c r="U12" s="137">
        <f t="shared" ref="U12:U60" si="2">+IF(AND(R12="Probabilidad",S12=0),G12,IF(AND(R12="Probabilidad",S12=-1,G12="5 - Muy alto"),"4 - alto",IF(AND(R12="Probabilidad",S12=-2,G12="5 - Muy alto"),"3 - Medio",IF(AND(R12="Probabilidad",S12=-1,G12="4 - Alto"),"3 - Medio",IF(AND(R12="Probabilidad",S12=-2,G12="4 - Alto"),"2 - Bajo",IF(AND(R12="Probabilidad",S12=-1,G12="3 - Medio"),"2 - Bajo",IF(AND(R12="Probabilidad",S12=-2,G12="3 - Medio"),"1 - Muy bajo",IF(AND(R12="Probabilidad",S12=-1,G12="2 - Bajo"),"1 - Muy bajo",IF(AND(R12="Probabilidad",S12=-2,G12="2 - Bajo"),"1 - Muy bajo",IF(AND(R12="Probabilidad",S12=-1,G12="1 - Muy bajo"),"1 - Muy bajo",IF(AND(R12="Probabilidad",S12=-2,G12="1 - Muy bajo"),"1 - Muy bajo",IF(AND(R12="Probabilidad-impacto",S12=-2,G12="5 - Muy alto"),"3 - Medio",IF(AND(R12="Probabilidad-impacto",S12=-1,G12="5 - Muy alto"),"4 - Alto",IF(AND(R12="Probabilidad-impacto",S12=-2,G12="4 - Alto"),"2 - Bajo",IF(AND(R12="Probabilidad-impacto",S12=-1,G12="4 - Alto"),"3 - Medio",IF(AND(R12="Probabilidad-impacto",S12=-2,G12="3 - Medio"),"1 - Muy bajo",IF(AND(R12="Probabilidad-impacto",S12=-1,G12="3 - Medio"),"2 - Bajo",IF(AND(R12="Probabilidad-impacto",S12=-2,G12="2 - Bajo"),"1 - Muy bajo",IF(AND(R12="Probabilidad-impacto",S12=-1,G12="2 - Bajo"),"1 - Muy bajo",IF(AND(R12="Probabilidad-impacto",S12=-2,G12="1 - Muy bajo"),"1 - Muy bajo",IF(AND(R12="Probabilidad-impacto",S12=-1,G12="1 - Muy bajo"),"1 - Muy bajo",IF(AND(R12="Probabilidad",S12=1,G12="5 - Muy alto"),"5 - Muy alto",IF(AND(R12="Probabilidad",S12=2,G12="5 - Muy alto"),"5 - Muy alto",IF(AND(R12="Probabilidad",S12=1,G12="4 - Alto"),"5 - Muy alto",IF(AND(R12="Probabilidad",S12=2,G12="4 - Alto"),"5 - Muy alto",IF(AND(R12="Probabilidad",S12=1,G12="3 - Medio"),"4 - Alto",IF(AND(R12="Probabilidad",S12=2,G12="3 - Medio"),"5 - Muy alto",IF(AND(R12="Probabilidad",S12=1,G12="2 - Bajo"),"3 - Medio",IF(AND(R12="Probabilidad",S12=2,G12="2 - Bajo"),"4 - Alto",IF(AND(R12="Probabilidad",S12=1,G12="1 - Muy bajo"),"2 - Bajo",IF(AND(R12="Probabilidad",S12=2,G12="1 - Muy bajo"),"3 - Medio",IF(AND(R12="Probabilidad-impacto",S12=2,G12="5 - Muy alto"),"5 - Muy alto",IF(AND(R12="Probabilidad-impacto",S12=1,G12="5 - Muy alto"),"5 - Muy alto",IF(AND(R12="Probabilidad-impacto",S12=2,G12="4 - Alto"),"5 - Muy alto",IF(AND(R12="Probabilidad-impacto",S12=1,G12="4 - Alto"),"5 - Muy alto",IF(AND(R12="Probabilidad-impacto",S12=2,G12="3 - Medio"),"5 - Muy alto",IF(AND(R12="Probabilidad-impacto",S12=1,G12="3 - Medio"),"4 - Alto",IF(AND(R12="Probabilidad-impacto",S12=2,G12="2 - Bajo"),"4 - Alto",IF(AND(R12="Probabilidad-impacto",S12=1,G12="2 - Bajo"),"3 - Medio",IF(AND(R12="Probabilidad-impacto",S12=2,G12="1 - Muy bajo"),"3 - Medio",IF(AND(R12="Probabilidad-impacto",S12=1,G12="1 - Muy bajo"),"2 - Bajo",G12)))))))))))))))))))))))))))))))))))))))))</f>
        <v>0</v>
      </c>
      <c r="V12" s="138" t="e">
        <f t="shared" ref="V12:V60" si="3">IF(AND(R12="Impacto",S12=0),K12,IF(AND(R12="Impacto",S12=-2,K12=-5),"-3",IF(AND(R12="Impacto",S12=-1,K12=-5),"-4",IF(AND(R12="Impacto",S12=-2,K12=-4),"-2",IF(AND(R12="Impacto",S12=-1,K12=-4),"-3",IF(AND(R12="Impacto",S12=-2,K12=-3),"-1",IF(AND(R12="Impacto",S12=-1,K12=-3),"-2",IF(AND(R12="Impacto",S12=-2,K12=-2),"-1",IF(AND(R12="Impacto",S12=-1,K12=-2),"-1",IF(AND(R12="Impacto",S12=-2,K12=-1),"-1",IF(AND(R12="Impacto",S12=-1,K12=-1),"-1",IF(AND(R12="Probabilidad-impacto",S12=-2,K12=-5),"-3",IF(AND(R12="Probabilidad-impacto",S12=-1,K12=-5),"-4",IF(AND(R12="Probabilidad-impacto",S12=-2,K12=-4),"-2",IF(AND(R12="Probabilidad-impacto",S12=-1,K12=-4),"-3",IF(AND(R12="Probabilidad-impacto",S12=-2,K12=-3),"-1",IF(AND(R12="Probabilidad-impacto",S12=-1,K12=-3),"-2",IF(AND(R12="Probabilidad-impacto",S12=-2,K12=-2),"-1",IF(AND(R12="Probabilidad-impacto",S12=-1,K12=-2),"-1",IF(AND(R12="Probabilidad-impacto",S12=-2,K12=-1),"-1",IF(AND(R12="Probabilidad-impacto",S12=-1,K12=-1),"-1",K12)))))))))))))))))))))</f>
        <v>#VALUE!</v>
      </c>
      <c r="W12" s="138" t="e">
        <f t="shared" ref="W12:W60" si="4">IF(AND(R12="Impacto",S12=0),L12,IF(AND(R12="Impacto",S12=2,L12=5),"5",IF(AND(R12="Impacto",S12=1,L12=5),"5",IF(AND(R12="Impacto",S12=2,L12=4),"5",IF(AND(R12="Impacto",S12=1,L12=4),"5",IF(AND(R12="Impacto",S12=2,L12=3),"5",IF(AND(R12="Impacto",S12=1,L12=3),"4",IF(AND(R12="Impacto",S12=2,L12=2),"4",IF(AND(R12="Impacto",S12=1,L12=2),"3",IF(AND(R12="Impacto",S12=2,L12=1),"3",IF(AND(R12="Impacto",S12=1,L12=1),"2",IF(AND(R12="Probabilidad-impacto",S12=2,L12=5),"5",IF(AND(R12="Probabilidad-impacto",S12=1,L12=5),"5",IF(AND(R12="Probabilidad-impacto",S12=2,L12=4),"5",IF(AND(R12="Probabilidad-impacto",S12=1,L12=4),"5",IF(AND(R12="Probabilidad-impacto",S12=2,L12=3),"5",IF(AND(R12="Probabilidad-impacto",S12=1,L12=3),"4",IF(AND(R12="Probabilidad-impacto",S12=2,L12=2),"4",IF(AND(R12="Probabilidad-impacto",S12=1,L12=2),"3",IF(AND(R12="Probabilidad-impacto",S12=2,L12=1),"3",IF(AND(R12="Probabilidad-impacto",S12=1,L12=1),"2",L12)))))))))))))))))))))</f>
        <v>#VALUE!</v>
      </c>
      <c r="X12" s="138" t="e">
        <f t="shared" ref="X12:X60" si="5">IF(W12&gt;0,W12*1,V12*1)</f>
        <v>#VALUE!</v>
      </c>
      <c r="Y12" s="137" t="e">
        <f t="shared" ref="Y12:Y60" si="6">IF(X12=-1,"-1 Muy bajo",IF(X12=-2,"-2 Bajo",IF(X12=-3,"-3 Medio",IF(X12=-4,"-4 Muy alto",IF(X12=-5,"-5 Muy alto",IF(X12=1,"1 Muy bajo",IF(X12=2,"2 Bajo",IF(X12=3,"3 Medio",IF(X12=4,"4 Muy alto",IF(X12=5,"5 Muy alto",0))))))))))</f>
        <v>#VALUE!</v>
      </c>
      <c r="Z12" s="145" t="e">
        <f t="shared" si="1"/>
        <v>#VALUE!</v>
      </c>
      <c r="AA12" s="200" t="e">
        <f>IF(AND(U12="4 - Alto",Z12=-4),"MODERADO",VLOOKUP(Z12,[1]Parámetros!$B$20:$C$70,2,FALSE))</f>
        <v>#VALUE!</v>
      </c>
      <c r="AB12" s="484"/>
      <c r="AC12" s="485"/>
    </row>
    <row r="13" spans="1:29" x14ac:dyDescent="0.25">
      <c r="A13" s="147">
        <f>'[1]Matriz de riesgos'!A13</f>
        <v>3</v>
      </c>
      <c r="B13" s="152">
        <f>+'[1]Matriz seguimiento (2)'!B13</f>
        <v>0</v>
      </c>
      <c r="C13" s="149">
        <f>+'[1]Matriz seguimiento (2)'!C13</f>
        <v>0</v>
      </c>
      <c r="D13" s="149">
        <f>+'[1]Matriz seguimiento (2)'!D13</f>
        <v>0</v>
      </c>
      <c r="E13" s="149">
        <f>+'[1]Matriz seguimiento (2)'!E13</f>
        <v>0</v>
      </c>
      <c r="F13" s="152">
        <f>+'[1]Matriz seguimiento (2)'!F13</f>
        <v>0</v>
      </c>
      <c r="G13" s="151"/>
      <c r="H13" s="150"/>
      <c r="I13" s="152"/>
      <c r="J13" s="152"/>
      <c r="K13" s="153" t="e">
        <f>MIN(LEFT(H13,2),LEFT(I13,2),LEFT(J13,2))</f>
        <v>#VALUE!</v>
      </c>
      <c r="L13" s="153" t="e">
        <f>MAX(LEFT(H13,2),LEFT(I13,2),LEFT(J13,2))</f>
        <v>#VALUE!</v>
      </c>
      <c r="M13" s="154" t="e">
        <f t="shared" si="0"/>
        <v>#VALUE!</v>
      </c>
      <c r="N13" s="155" t="e">
        <f>IF(AND(G13="4 - Alto",M13=-4),"MODERADO",VLOOKUP(M13,[1]Parámetros!$B$20:$C$70,2,FALSE))</f>
        <v>#VALUE!</v>
      </c>
      <c r="O13" s="151">
        <f>+'[1]Matriz seguimiento (2)'!O13</f>
        <v>0</v>
      </c>
      <c r="P13" s="151">
        <f>+'[1]Matriz seguimiento (2)'!P13</f>
        <v>0</v>
      </c>
      <c r="Q13" s="156">
        <f>+'[1]Matriz seguimiento (2)'!Q13</f>
        <v>0</v>
      </c>
      <c r="R13" s="150">
        <f>+'[1]Matriz seguimiento (2)'!R13</f>
        <v>0</v>
      </c>
      <c r="S13" s="151">
        <f>+'[1]Matriz seguimiento (2)'!S13</f>
        <v>0</v>
      </c>
      <c r="T13" s="152">
        <f>O13</f>
        <v>0</v>
      </c>
      <c r="U13" s="151">
        <f t="shared" si="2"/>
        <v>0</v>
      </c>
      <c r="V13" s="150" t="e">
        <f t="shared" si="3"/>
        <v>#VALUE!</v>
      </c>
      <c r="W13" s="150" t="e">
        <f t="shared" si="4"/>
        <v>#VALUE!</v>
      </c>
      <c r="X13" s="150" t="e">
        <f t="shared" si="5"/>
        <v>#VALUE!</v>
      </c>
      <c r="Y13" s="151" t="e">
        <f t="shared" si="6"/>
        <v>#VALUE!</v>
      </c>
      <c r="Z13" s="155" t="e">
        <f t="shared" si="1"/>
        <v>#VALUE!</v>
      </c>
      <c r="AA13" s="201" t="e">
        <f>IF(AND(U13="4 - Alto",Z13=-4),"MODERADO",VLOOKUP(Z13,[1]Parámetros!$B$20:$C$70,2,FALSE))</f>
        <v>#VALUE!</v>
      </c>
      <c r="AB13" s="482"/>
      <c r="AC13" s="483"/>
    </row>
    <row r="14" spans="1:29" x14ac:dyDescent="0.25">
      <c r="A14" s="131">
        <f>'[1]Matriz de riesgos'!A14</f>
        <v>4</v>
      </c>
      <c r="B14" s="139">
        <f>+'[1]Matriz seguimiento (2)'!B14</f>
        <v>0</v>
      </c>
      <c r="C14" s="199">
        <f>+'[1]Matriz seguimiento (2)'!C14</f>
        <v>0</v>
      </c>
      <c r="D14" s="134">
        <f>+'[1]Matriz seguimiento (2)'!D14</f>
        <v>0</v>
      </c>
      <c r="E14" s="135">
        <f>+'[1]Matriz seguimiento (2)'!E14</f>
        <v>0</v>
      </c>
      <c r="F14" s="136">
        <f>+'[1]Matriz seguimiento (2)'!F14</f>
        <v>0</v>
      </c>
      <c r="G14" s="138"/>
      <c r="H14" s="138"/>
      <c r="I14" s="139"/>
      <c r="J14" s="139"/>
      <c r="K14" s="140" t="e">
        <f t="shared" ref="K14:K60" si="7">MIN(LEFT(H14,2),LEFT(I14,2),LEFT(J14,2))</f>
        <v>#VALUE!</v>
      </c>
      <c r="L14" s="140" t="e">
        <f t="shared" ref="L14:L60" si="8">MAX(LEFT(H14,2),LEFT(I14,2),LEFT(J14,2))</f>
        <v>#VALUE!</v>
      </c>
      <c r="M14" s="141" t="e">
        <f t="shared" si="0"/>
        <v>#VALUE!</v>
      </c>
      <c r="N14" s="145" t="e">
        <f>IF(AND(G14="4 - Alto",M14=-4),"MODERADO",VLOOKUP(M14,[1]Parámetros!$B$20:$C$70,2,FALSE))</f>
        <v>#VALUE!</v>
      </c>
      <c r="O14" s="137">
        <f>+'[1]Matriz seguimiento (2)'!O14</f>
        <v>0</v>
      </c>
      <c r="P14" s="137">
        <f>+'[1]Matriz seguimiento (2)'!P14</f>
        <v>0</v>
      </c>
      <c r="Q14" s="142">
        <f>+'[1]Matriz seguimiento (2)'!Q14</f>
        <v>0</v>
      </c>
      <c r="R14" s="138">
        <f>+'[1]Matriz seguimiento (2)'!R14</f>
        <v>0</v>
      </c>
      <c r="S14" s="137">
        <f>+'[1]Matriz seguimiento (2)'!S14</f>
        <v>0</v>
      </c>
      <c r="T14" s="138">
        <f>O14</f>
        <v>0</v>
      </c>
      <c r="U14" s="137">
        <f t="shared" si="2"/>
        <v>0</v>
      </c>
      <c r="V14" s="138" t="e">
        <f t="shared" si="3"/>
        <v>#VALUE!</v>
      </c>
      <c r="W14" s="138" t="e">
        <f t="shared" si="4"/>
        <v>#VALUE!</v>
      </c>
      <c r="X14" s="138" t="e">
        <f t="shared" si="5"/>
        <v>#VALUE!</v>
      </c>
      <c r="Y14" s="137" t="e">
        <f t="shared" si="6"/>
        <v>#VALUE!</v>
      </c>
      <c r="Z14" s="145" t="e">
        <f t="shared" si="1"/>
        <v>#VALUE!</v>
      </c>
      <c r="AA14" s="200" t="e">
        <f>IF(AND(U14="4 - Alto",Z14=-4),"MODERADO",VLOOKUP(Z14,[1]Parámetros!$B$20:$C$70,2,FALSE))</f>
        <v>#VALUE!</v>
      </c>
      <c r="AB14" s="484"/>
      <c r="AC14" s="485"/>
    </row>
    <row r="15" spans="1:29" x14ac:dyDescent="0.25">
      <c r="A15" s="147">
        <f>'[1]Matriz de riesgos'!A15</f>
        <v>5</v>
      </c>
      <c r="B15" s="152">
        <f>+'[1]Matriz seguimiento (2)'!B15</f>
        <v>0</v>
      </c>
      <c r="C15" s="149">
        <f>+'[1]Matriz seguimiento (2)'!C15</f>
        <v>0</v>
      </c>
      <c r="D15" s="149">
        <f>+'[1]Matriz seguimiento (2)'!D15</f>
        <v>0</v>
      </c>
      <c r="E15" s="149">
        <f>+'[1]Matriz seguimiento (2)'!E15</f>
        <v>0</v>
      </c>
      <c r="F15" s="152">
        <f>+'[1]Matriz seguimiento (2)'!F15</f>
        <v>0</v>
      </c>
      <c r="G15" s="151"/>
      <c r="H15" s="150"/>
      <c r="I15" s="152"/>
      <c r="J15" s="152"/>
      <c r="K15" s="153" t="e">
        <f t="shared" si="7"/>
        <v>#VALUE!</v>
      </c>
      <c r="L15" s="153" t="e">
        <f t="shared" si="8"/>
        <v>#VALUE!</v>
      </c>
      <c r="M15" s="154" t="e">
        <f t="shared" si="0"/>
        <v>#VALUE!</v>
      </c>
      <c r="N15" s="155" t="e">
        <f>IF(AND(G15="4 - Alto",M15=-4),"MODERADO",VLOOKUP(M15,[1]Parámetros!$B$20:$C$70,2,FALSE))</f>
        <v>#VALUE!</v>
      </c>
      <c r="O15" s="151">
        <f>+'[1]Matriz seguimiento (2)'!O15</f>
        <v>0</v>
      </c>
      <c r="P15" s="151">
        <f>+'[1]Matriz seguimiento (2)'!P15</f>
        <v>0</v>
      </c>
      <c r="Q15" s="156">
        <f>+'[1]Matriz seguimiento (2)'!Q15</f>
        <v>0</v>
      </c>
      <c r="R15" s="150">
        <f>+'[1]Matriz seguimiento (2)'!R15</f>
        <v>0</v>
      </c>
      <c r="S15" s="151">
        <f>+'[1]Matriz seguimiento (2)'!S15</f>
        <v>0</v>
      </c>
      <c r="T15" s="152">
        <f t="shared" ref="T15:T60" si="9">O15</f>
        <v>0</v>
      </c>
      <c r="U15" s="151">
        <f t="shared" si="2"/>
        <v>0</v>
      </c>
      <c r="V15" s="150" t="e">
        <f t="shared" si="3"/>
        <v>#VALUE!</v>
      </c>
      <c r="W15" s="150" t="e">
        <f t="shared" si="4"/>
        <v>#VALUE!</v>
      </c>
      <c r="X15" s="150" t="e">
        <f t="shared" si="5"/>
        <v>#VALUE!</v>
      </c>
      <c r="Y15" s="151" t="e">
        <f t="shared" si="6"/>
        <v>#VALUE!</v>
      </c>
      <c r="Z15" s="155" t="e">
        <f t="shared" si="1"/>
        <v>#VALUE!</v>
      </c>
      <c r="AA15" s="201" t="e">
        <f>IF(AND(U15="4 - Alto",Z15=-4),"MODERADO",VLOOKUP(Z15,[1]Parámetros!$B$20:$C$70,2,FALSE))</f>
        <v>#VALUE!</v>
      </c>
      <c r="AB15" s="482"/>
      <c r="AC15" s="483"/>
    </row>
    <row r="16" spans="1:29" x14ac:dyDescent="0.25">
      <c r="A16" s="131">
        <f>'[1]Matriz de riesgos'!A16</f>
        <v>6</v>
      </c>
      <c r="B16" s="139">
        <f>+'[1]Matriz seguimiento (2)'!B16</f>
        <v>0</v>
      </c>
      <c r="C16" s="199">
        <f>+'[1]Matriz seguimiento (2)'!C16</f>
        <v>0</v>
      </c>
      <c r="D16" s="134">
        <f>+'[1]Matriz seguimiento (2)'!D16</f>
        <v>0</v>
      </c>
      <c r="E16" s="135">
        <f>+'[1]Matriz seguimiento (2)'!E16</f>
        <v>0</v>
      </c>
      <c r="F16" s="136">
        <f>+'[1]Matriz seguimiento (2)'!F16</f>
        <v>0</v>
      </c>
      <c r="G16" s="137"/>
      <c r="H16" s="138"/>
      <c r="I16" s="139"/>
      <c r="J16" s="139"/>
      <c r="K16" s="140" t="e">
        <f t="shared" si="7"/>
        <v>#VALUE!</v>
      </c>
      <c r="L16" s="140" t="e">
        <f t="shared" si="8"/>
        <v>#VALUE!</v>
      </c>
      <c r="M16" s="141" t="e">
        <f t="shared" si="0"/>
        <v>#VALUE!</v>
      </c>
      <c r="N16" s="145" t="e">
        <f>IF(AND(G16="4 - Alto",M16=-4),"MODERADO",VLOOKUP(M16,[1]Parámetros!$B$20:$C$70,2,FALSE))</f>
        <v>#VALUE!</v>
      </c>
      <c r="O16" s="137">
        <f>+'[1]Matriz seguimiento (2)'!O16</f>
        <v>0</v>
      </c>
      <c r="P16" s="137">
        <f>+'[1]Matriz seguimiento (2)'!P16</f>
        <v>0</v>
      </c>
      <c r="Q16" s="142">
        <f>+'[1]Matriz seguimiento (2)'!Q16</f>
        <v>0</v>
      </c>
      <c r="R16" s="138">
        <f>+'[1]Matriz seguimiento (2)'!R16</f>
        <v>0</v>
      </c>
      <c r="S16" s="137">
        <f>+'[1]Matriz seguimiento (2)'!S16</f>
        <v>0</v>
      </c>
      <c r="T16" s="138">
        <f t="shared" si="9"/>
        <v>0</v>
      </c>
      <c r="U16" s="137">
        <f t="shared" si="2"/>
        <v>0</v>
      </c>
      <c r="V16" s="138" t="e">
        <f t="shared" si="3"/>
        <v>#VALUE!</v>
      </c>
      <c r="W16" s="138" t="e">
        <f t="shared" si="4"/>
        <v>#VALUE!</v>
      </c>
      <c r="X16" s="138" t="e">
        <f t="shared" si="5"/>
        <v>#VALUE!</v>
      </c>
      <c r="Y16" s="137" t="e">
        <f t="shared" si="6"/>
        <v>#VALUE!</v>
      </c>
      <c r="Z16" s="145" t="e">
        <f t="shared" si="1"/>
        <v>#VALUE!</v>
      </c>
      <c r="AA16" s="200" t="e">
        <f>IF(AND(U16="4 - Alto",Z16=-4),"MODERADO",VLOOKUP(Z16,[1]Parámetros!$B$20:$C$70,2,FALSE))</f>
        <v>#VALUE!</v>
      </c>
      <c r="AB16" s="484"/>
      <c r="AC16" s="485"/>
    </row>
    <row r="17" spans="1:29" x14ac:dyDescent="0.25">
      <c r="A17" s="147">
        <f>'[1]Matriz de riesgos'!A17</f>
        <v>7</v>
      </c>
      <c r="B17" s="152">
        <f>+'[1]Matriz seguimiento (2)'!B17</f>
        <v>0</v>
      </c>
      <c r="C17" s="149">
        <f>+'[1]Matriz seguimiento (2)'!C17</f>
        <v>0</v>
      </c>
      <c r="D17" s="149">
        <f>+'[1]Matriz seguimiento (2)'!D17</f>
        <v>0</v>
      </c>
      <c r="E17" s="149">
        <f>+'[1]Matriz seguimiento (2)'!E17</f>
        <v>0</v>
      </c>
      <c r="F17" s="152">
        <f>+'[1]Matriz seguimiento (2)'!F17</f>
        <v>0</v>
      </c>
      <c r="G17" s="151"/>
      <c r="H17" s="150"/>
      <c r="I17" s="152"/>
      <c r="J17" s="152"/>
      <c r="K17" s="153" t="e">
        <f t="shared" si="7"/>
        <v>#VALUE!</v>
      </c>
      <c r="L17" s="153" t="e">
        <f t="shared" si="8"/>
        <v>#VALUE!</v>
      </c>
      <c r="M17" s="154" t="e">
        <f t="shared" si="0"/>
        <v>#VALUE!</v>
      </c>
      <c r="N17" s="155" t="e">
        <f>IF(AND(G17="4 - Alto",M17=-4),"MODERADO",VLOOKUP(M17,[1]Parámetros!$B$20:$C$70,2,FALSE))</f>
        <v>#VALUE!</v>
      </c>
      <c r="O17" s="151">
        <f>+'[1]Matriz seguimiento (2)'!O17</f>
        <v>0</v>
      </c>
      <c r="P17" s="151">
        <f>+'[1]Matriz seguimiento (2)'!P17</f>
        <v>0</v>
      </c>
      <c r="Q17" s="156">
        <f>+'[1]Matriz seguimiento (2)'!Q17</f>
        <v>0</v>
      </c>
      <c r="R17" s="150">
        <f>+'[1]Matriz seguimiento (2)'!R17</f>
        <v>0</v>
      </c>
      <c r="S17" s="151">
        <f>+'[1]Matriz seguimiento (2)'!S17</f>
        <v>0</v>
      </c>
      <c r="T17" s="152">
        <f t="shared" si="9"/>
        <v>0</v>
      </c>
      <c r="U17" s="151">
        <f t="shared" si="2"/>
        <v>0</v>
      </c>
      <c r="V17" s="150" t="e">
        <f t="shared" si="3"/>
        <v>#VALUE!</v>
      </c>
      <c r="W17" s="150" t="e">
        <f t="shared" si="4"/>
        <v>#VALUE!</v>
      </c>
      <c r="X17" s="150" t="e">
        <f t="shared" si="5"/>
        <v>#VALUE!</v>
      </c>
      <c r="Y17" s="151" t="e">
        <f t="shared" si="6"/>
        <v>#VALUE!</v>
      </c>
      <c r="Z17" s="155" t="e">
        <f t="shared" si="1"/>
        <v>#VALUE!</v>
      </c>
      <c r="AA17" s="201" t="e">
        <f>IF(AND(U17="4 - Alto",Z17=-4),"MODERADO",VLOOKUP(Z17,[1]Parámetros!$B$20:$C$70,2,FALSE))</f>
        <v>#VALUE!</v>
      </c>
      <c r="AB17" s="482"/>
      <c r="AC17" s="483"/>
    </row>
    <row r="18" spans="1:29" x14ac:dyDescent="0.25">
      <c r="A18" s="131">
        <f>'[1]Matriz de riesgos'!A18</f>
        <v>8</v>
      </c>
      <c r="B18" s="139">
        <f>+'[1]Matriz seguimiento (2)'!B18</f>
        <v>0</v>
      </c>
      <c r="C18" s="199">
        <f>+'[1]Matriz seguimiento (2)'!C18</f>
        <v>0</v>
      </c>
      <c r="D18" s="134">
        <f>+'[1]Matriz seguimiento (2)'!D18</f>
        <v>0</v>
      </c>
      <c r="E18" s="135">
        <f>+'[1]Matriz seguimiento (2)'!E18</f>
        <v>0</v>
      </c>
      <c r="F18" s="136">
        <f>+'[1]Matriz seguimiento (2)'!F18</f>
        <v>0</v>
      </c>
      <c r="G18" s="137"/>
      <c r="H18" s="138"/>
      <c r="I18" s="139"/>
      <c r="J18" s="139"/>
      <c r="K18" s="140" t="e">
        <f t="shared" si="7"/>
        <v>#VALUE!</v>
      </c>
      <c r="L18" s="140" t="e">
        <f t="shared" si="8"/>
        <v>#VALUE!</v>
      </c>
      <c r="M18" s="141" t="e">
        <f t="shared" si="0"/>
        <v>#VALUE!</v>
      </c>
      <c r="N18" s="145" t="e">
        <f>IF(AND(G18="4 - Alto",M18=-4),"MODERADO",VLOOKUP(M18,[1]Parámetros!$B$20:$C$70,2,FALSE))</f>
        <v>#VALUE!</v>
      </c>
      <c r="O18" s="137">
        <f>+'[1]Matriz seguimiento (2)'!O18</f>
        <v>0</v>
      </c>
      <c r="P18" s="137">
        <f>+'[1]Matriz seguimiento (2)'!P18</f>
        <v>0</v>
      </c>
      <c r="Q18" s="142">
        <f>+'[1]Matriz seguimiento (2)'!Q18</f>
        <v>0</v>
      </c>
      <c r="R18" s="138">
        <f>+'[1]Matriz seguimiento (2)'!R18</f>
        <v>0</v>
      </c>
      <c r="S18" s="137">
        <f>+'[1]Matriz seguimiento (2)'!S18</f>
        <v>0</v>
      </c>
      <c r="T18" s="138">
        <f t="shared" si="9"/>
        <v>0</v>
      </c>
      <c r="U18" s="137">
        <f t="shared" si="2"/>
        <v>0</v>
      </c>
      <c r="V18" s="138" t="e">
        <f t="shared" si="3"/>
        <v>#VALUE!</v>
      </c>
      <c r="W18" s="138" t="e">
        <f t="shared" si="4"/>
        <v>#VALUE!</v>
      </c>
      <c r="X18" s="138" t="e">
        <f t="shared" si="5"/>
        <v>#VALUE!</v>
      </c>
      <c r="Y18" s="137" t="e">
        <f t="shared" si="6"/>
        <v>#VALUE!</v>
      </c>
      <c r="Z18" s="145" t="e">
        <f t="shared" si="1"/>
        <v>#VALUE!</v>
      </c>
      <c r="AA18" s="200" t="e">
        <f>IF(AND(U18="4 - Alto",Z18=-4),"MODERADO",VLOOKUP(Z18,[1]Parámetros!$B$20:$C$70,2,FALSE))</f>
        <v>#VALUE!</v>
      </c>
      <c r="AB18" s="484"/>
      <c r="AC18" s="485"/>
    </row>
    <row r="19" spans="1:29" x14ac:dyDescent="0.25">
      <c r="A19" s="147">
        <f>'[1]Matriz de riesgos'!A19</f>
        <v>9</v>
      </c>
      <c r="B19" s="152">
        <f>+'[1]Matriz seguimiento (2)'!B19</f>
        <v>0</v>
      </c>
      <c r="C19" s="149">
        <f>+'[1]Matriz seguimiento (2)'!C19</f>
        <v>0</v>
      </c>
      <c r="D19" s="149">
        <f>+'[1]Matriz seguimiento (2)'!D19</f>
        <v>0</v>
      </c>
      <c r="E19" s="149">
        <f>+'[1]Matriz seguimiento (2)'!E19</f>
        <v>0</v>
      </c>
      <c r="F19" s="152">
        <f>+'[1]Matriz seguimiento (2)'!F19</f>
        <v>0</v>
      </c>
      <c r="G19" s="151"/>
      <c r="H19" s="150"/>
      <c r="I19" s="152"/>
      <c r="J19" s="152"/>
      <c r="K19" s="153" t="e">
        <f t="shared" si="7"/>
        <v>#VALUE!</v>
      </c>
      <c r="L19" s="153" t="e">
        <f t="shared" si="8"/>
        <v>#VALUE!</v>
      </c>
      <c r="M19" s="154" t="e">
        <f t="shared" si="0"/>
        <v>#VALUE!</v>
      </c>
      <c r="N19" s="155" t="e">
        <f>IF(AND(G19="4 - Alto",M19=-4),"MODERADO",VLOOKUP(M19,[1]Parámetros!$B$20:$C$70,2,FALSE))</f>
        <v>#VALUE!</v>
      </c>
      <c r="O19" s="151">
        <f>+'[1]Matriz seguimiento (2)'!O19</f>
        <v>0</v>
      </c>
      <c r="P19" s="151">
        <f>+'[1]Matriz seguimiento (2)'!P19</f>
        <v>0</v>
      </c>
      <c r="Q19" s="156">
        <f>+'[1]Matriz seguimiento (2)'!Q19</f>
        <v>0</v>
      </c>
      <c r="R19" s="150">
        <f>+'[1]Matriz seguimiento (2)'!R19</f>
        <v>0</v>
      </c>
      <c r="S19" s="151">
        <f>+'[1]Matriz seguimiento (2)'!S19</f>
        <v>0</v>
      </c>
      <c r="T19" s="152">
        <f t="shared" si="9"/>
        <v>0</v>
      </c>
      <c r="U19" s="151">
        <f t="shared" si="2"/>
        <v>0</v>
      </c>
      <c r="V19" s="150" t="e">
        <f t="shared" si="3"/>
        <v>#VALUE!</v>
      </c>
      <c r="W19" s="150" t="e">
        <f t="shared" si="4"/>
        <v>#VALUE!</v>
      </c>
      <c r="X19" s="150" t="e">
        <f t="shared" si="5"/>
        <v>#VALUE!</v>
      </c>
      <c r="Y19" s="151" t="e">
        <f t="shared" si="6"/>
        <v>#VALUE!</v>
      </c>
      <c r="Z19" s="155" t="e">
        <f t="shared" si="1"/>
        <v>#VALUE!</v>
      </c>
      <c r="AA19" s="201" t="e">
        <f>IF(AND(U19="4 - Alto",Z19=-4),"MODERADO",VLOOKUP(Z19,[1]Parámetros!$B$20:$C$70,2,FALSE))</f>
        <v>#VALUE!</v>
      </c>
      <c r="AB19" s="482"/>
      <c r="AC19" s="483"/>
    </row>
    <row r="20" spans="1:29" x14ac:dyDescent="0.25">
      <c r="A20" s="131">
        <f>'[1]Matriz de riesgos'!A20</f>
        <v>10</v>
      </c>
      <c r="B20" s="139">
        <f>+'[1]Matriz seguimiento (2)'!B20</f>
        <v>0</v>
      </c>
      <c r="C20" s="199">
        <f>+'[1]Matriz seguimiento (2)'!C20</f>
        <v>0</v>
      </c>
      <c r="D20" s="134">
        <f>+'[1]Matriz seguimiento (2)'!D20</f>
        <v>0</v>
      </c>
      <c r="E20" s="135">
        <f>+'[1]Matriz seguimiento (2)'!E20</f>
        <v>0</v>
      </c>
      <c r="F20" s="136">
        <f>+'[1]Matriz seguimiento (2)'!F20</f>
        <v>0</v>
      </c>
      <c r="G20" s="137"/>
      <c r="H20" s="138"/>
      <c r="I20" s="139"/>
      <c r="J20" s="139"/>
      <c r="K20" s="140" t="e">
        <f t="shared" si="7"/>
        <v>#VALUE!</v>
      </c>
      <c r="L20" s="140" t="e">
        <f t="shared" si="8"/>
        <v>#VALUE!</v>
      </c>
      <c r="M20" s="141" t="e">
        <f t="shared" si="0"/>
        <v>#VALUE!</v>
      </c>
      <c r="N20" s="145" t="e">
        <f>IF(AND(G20="4 - Alto",M20=-4),"MODERADO",VLOOKUP(M20,[1]Parámetros!$B$20:$C$70,2,FALSE))</f>
        <v>#VALUE!</v>
      </c>
      <c r="O20" s="137">
        <f>+'[1]Matriz seguimiento (2)'!O20</f>
        <v>0</v>
      </c>
      <c r="P20" s="137">
        <f>+'[1]Matriz seguimiento (2)'!P20</f>
        <v>0</v>
      </c>
      <c r="Q20" s="142">
        <f>+'[1]Matriz seguimiento (2)'!Q20</f>
        <v>0</v>
      </c>
      <c r="R20" s="138">
        <f>+'[1]Matriz seguimiento (2)'!R20</f>
        <v>0</v>
      </c>
      <c r="S20" s="137">
        <f>+'[1]Matriz seguimiento (2)'!S20</f>
        <v>0</v>
      </c>
      <c r="T20" s="138">
        <f t="shared" si="9"/>
        <v>0</v>
      </c>
      <c r="U20" s="137">
        <f t="shared" si="2"/>
        <v>0</v>
      </c>
      <c r="V20" s="138" t="e">
        <f t="shared" si="3"/>
        <v>#VALUE!</v>
      </c>
      <c r="W20" s="138" t="e">
        <f t="shared" si="4"/>
        <v>#VALUE!</v>
      </c>
      <c r="X20" s="138" t="e">
        <f t="shared" si="5"/>
        <v>#VALUE!</v>
      </c>
      <c r="Y20" s="137" t="e">
        <f t="shared" si="6"/>
        <v>#VALUE!</v>
      </c>
      <c r="Z20" s="145" t="e">
        <f t="shared" si="1"/>
        <v>#VALUE!</v>
      </c>
      <c r="AA20" s="200" t="e">
        <f>IF(AND(U20="4 - Alto",Z20=-4),"MODERADO",VLOOKUP(Z20,[1]Parámetros!$B$20:$C$70,2,FALSE))</f>
        <v>#VALUE!</v>
      </c>
      <c r="AB20" s="484"/>
      <c r="AC20" s="485"/>
    </row>
    <row r="21" spans="1:29" x14ac:dyDescent="0.25">
      <c r="A21" s="147">
        <f>'[1]Matriz de riesgos'!A21</f>
        <v>11</v>
      </c>
      <c r="B21" s="152">
        <f>+'[1]Matriz seguimiento (2)'!B21</f>
        <v>0</v>
      </c>
      <c r="C21" s="149">
        <f>+'[1]Matriz seguimiento (2)'!C21</f>
        <v>0</v>
      </c>
      <c r="D21" s="149">
        <f>+'[1]Matriz seguimiento (2)'!D21</f>
        <v>0</v>
      </c>
      <c r="E21" s="149">
        <f>+'[1]Matriz seguimiento (2)'!E21</f>
        <v>0</v>
      </c>
      <c r="F21" s="152">
        <f>+'[1]Matriz seguimiento (2)'!F21</f>
        <v>0</v>
      </c>
      <c r="G21" s="151"/>
      <c r="H21" s="150"/>
      <c r="I21" s="152"/>
      <c r="J21" s="152"/>
      <c r="K21" s="153" t="e">
        <f t="shared" si="7"/>
        <v>#VALUE!</v>
      </c>
      <c r="L21" s="153" t="e">
        <f t="shared" si="8"/>
        <v>#VALUE!</v>
      </c>
      <c r="M21" s="154" t="e">
        <f t="shared" si="0"/>
        <v>#VALUE!</v>
      </c>
      <c r="N21" s="155" t="e">
        <f>IF(AND(G21="4 - Alto",M21=-4),"MODERADO",VLOOKUP(M21,[1]Parámetros!$B$20:$C$70,2,FALSE))</f>
        <v>#VALUE!</v>
      </c>
      <c r="O21" s="151">
        <f>+'[1]Matriz seguimiento (2)'!O21</f>
        <v>0</v>
      </c>
      <c r="P21" s="151">
        <f>+'[1]Matriz seguimiento (2)'!P21</f>
        <v>0</v>
      </c>
      <c r="Q21" s="156">
        <f>+'[1]Matriz seguimiento (2)'!Q21</f>
        <v>0</v>
      </c>
      <c r="R21" s="150">
        <f>+'[1]Matriz seguimiento (2)'!R21</f>
        <v>0</v>
      </c>
      <c r="S21" s="151">
        <f>+'[1]Matriz seguimiento (2)'!S21</f>
        <v>0</v>
      </c>
      <c r="T21" s="152">
        <f t="shared" si="9"/>
        <v>0</v>
      </c>
      <c r="U21" s="151">
        <f t="shared" si="2"/>
        <v>0</v>
      </c>
      <c r="V21" s="150" t="e">
        <f t="shared" si="3"/>
        <v>#VALUE!</v>
      </c>
      <c r="W21" s="150" t="e">
        <f t="shared" si="4"/>
        <v>#VALUE!</v>
      </c>
      <c r="X21" s="150" t="e">
        <f t="shared" si="5"/>
        <v>#VALUE!</v>
      </c>
      <c r="Y21" s="151" t="e">
        <f t="shared" si="6"/>
        <v>#VALUE!</v>
      </c>
      <c r="Z21" s="155" t="e">
        <f t="shared" si="1"/>
        <v>#VALUE!</v>
      </c>
      <c r="AA21" s="201" t="e">
        <f>IF(AND(U21="4 - Alto",Z21=-4),"MODERADO",VLOOKUP(Z21,[1]Parámetros!$B$20:$C$70,2,FALSE))</f>
        <v>#VALUE!</v>
      </c>
      <c r="AB21" s="482"/>
      <c r="AC21" s="483"/>
    </row>
    <row r="22" spans="1:29" x14ac:dyDescent="0.25">
      <c r="A22" s="131">
        <f>'[1]Matriz de riesgos'!A22</f>
        <v>12</v>
      </c>
      <c r="B22" s="139">
        <f>+'[1]Matriz seguimiento (2)'!B22</f>
        <v>0</v>
      </c>
      <c r="C22" s="199">
        <f>+'[1]Matriz seguimiento (2)'!C22</f>
        <v>0</v>
      </c>
      <c r="D22" s="134">
        <f>+'[1]Matriz seguimiento (2)'!D22</f>
        <v>0</v>
      </c>
      <c r="E22" s="135">
        <f>+'[1]Matriz seguimiento (2)'!E22</f>
        <v>0</v>
      </c>
      <c r="F22" s="136">
        <f>+'[1]Matriz seguimiento (2)'!F22</f>
        <v>0</v>
      </c>
      <c r="G22" s="137"/>
      <c r="H22" s="138"/>
      <c r="I22" s="139"/>
      <c r="J22" s="139"/>
      <c r="K22" s="140" t="e">
        <f t="shared" si="7"/>
        <v>#VALUE!</v>
      </c>
      <c r="L22" s="140" t="e">
        <f t="shared" si="8"/>
        <v>#VALUE!</v>
      </c>
      <c r="M22" s="141" t="e">
        <f t="shared" si="0"/>
        <v>#VALUE!</v>
      </c>
      <c r="N22" s="145" t="e">
        <f>IF(AND(G22="4 - Alto",M22=-4),"MODERADO",VLOOKUP(M22,[1]Parámetros!$B$20:$C$70,2,FALSE))</f>
        <v>#VALUE!</v>
      </c>
      <c r="O22" s="137">
        <f>+'[1]Matriz seguimiento (2)'!O22</f>
        <v>0</v>
      </c>
      <c r="P22" s="137">
        <f>+'[1]Matriz seguimiento (2)'!P22</f>
        <v>0</v>
      </c>
      <c r="Q22" s="142">
        <f>+'[1]Matriz seguimiento (2)'!Q22</f>
        <v>0</v>
      </c>
      <c r="R22" s="138">
        <f>+'[1]Matriz seguimiento (2)'!R22</f>
        <v>0</v>
      </c>
      <c r="S22" s="137">
        <f>+'[1]Matriz seguimiento (2)'!S22</f>
        <v>0</v>
      </c>
      <c r="T22" s="138">
        <f>O22</f>
        <v>0</v>
      </c>
      <c r="U22" s="137">
        <f t="shared" si="2"/>
        <v>0</v>
      </c>
      <c r="V22" s="138" t="e">
        <f t="shared" si="3"/>
        <v>#VALUE!</v>
      </c>
      <c r="W22" s="138" t="e">
        <f t="shared" si="4"/>
        <v>#VALUE!</v>
      </c>
      <c r="X22" s="138" t="e">
        <f t="shared" si="5"/>
        <v>#VALUE!</v>
      </c>
      <c r="Y22" s="137" t="e">
        <f t="shared" si="6"/>
        <v>#VALUE!</v>
      </c>
      <c r="Z22" s="145" t="e">
        <f t="shared" si="1"/>
        <v>#VALUE!</v>
      </c>
      <c r="AA22" s="200" t="e">
        <f>IF(AND(U22="4 - Alto",Z22=-4),"MODERADO",VLOOKUP(Z22,[1]Parámetros!$B$20:$C$70,2,FALSE))</f>
        <v>#VALUE!</v>
      </c>
      <c r="AB22" s="484"/>
      <c r="AC22" s="485"/>
    </row>
    <row r="23" spans="1:29" x14ac:dyDescent="0.25">
      <c r="A23" s="147">
        <f>'[1]Matriz de riesgos'!A23</f>
        <v>13</v>
      </c>
      <c r="B23" s="152">
        <f>+'[1]Matriz seguimiento (2)'!B23</f>
        <v>0</v>
      </c>
      <c r="C23" s="149">
        <f>+'[1]Matriz seguimiento (2)'!C23</f>
        <v>0</v>
      </c>
      <c r="D23" s="149">
        <f>+'[1]Matriz seguimiento (2)'!D23</f>
        <v>0</v>
      </c>
      <c r="E23" s="149">
        <f>+'[1]Matriz seguimiento (2)'!E23</f>
        <v>0</v>
      </c>
      <c r="F23" s="152">
        <f>+'[1]Matriz seguimiento (2)'!F23</f>
        <v>0</v>
      </c>
      <c r="G23" s="151"/>
      <c r="H23" s="150"/>
      <c r="I23" s="152"/>
      <c r="J23" s="152"/>
      <c r="K23" s="153" t="e">
        <f t="shared" si="7"/>
        <v>#VALUE!</v>
      </c>
      <c r="L23" s="153" t="e">
        <f t="shared" si="8"/>
        <v>#VALUE!</v>
      </c>
      <c r="M23" s="154" t="e">
        <f t="shared" si="0"/>
        <v>#VALUE!</v>
      </c>
      <c r="N23" s="155" t="e">
        <f>IF(AND(G23="4 - Alto",M23=-4),"MODERADO",VLOOKUP(M23,[1]Parámetros!$B$20:$C$70,2,FALSE))</f>
        <v>#VALUE!</v>
      </c>
      <c r="O23" s="151">
        <f>+'[1]Matriz seguimiento (2)'!O23</f>
        <v>0</v>
      </c>
      <c r="P23" s="151">
        <f>+'[1]Matriz seguimiento (2)'!P23</f>
        <v>0</v>
      </c>
      <c r="Q23" s="156">
        <f>+'[1]Matriz seguimiento (2)'!Q23</f>
        <v>0</v>
      </c>
      <c r="R23" s="150">
        <f>+'[1]Matriz seguimiento (2)'!R23</f>
        <v>0</v>
      </c>
      <c r="S23" s="151">
        <f>+'[1]Matriz seguimiento (2)'!S23</f>
        <v>0</v>
      </c>
      <c r="T23" s="152">
        <f t="shared" si="9"/>
        <v>0</v>
      </c>
      <c r="U23" s="151">
        <f t="shared" si="2"/>
        <v>0</v>
      </c>
      <c r="V23" s="150" t="e">
        <f t="shared" si="3"/>
        <v>#VALUE!</v>
      </c>
      <c r="W23" s="150" t="e">
        <f t="shared" si="4"/>
        <v>#VALUE!</v>
      </c>
      <c r="X23" s="150" t="e">
        <f t="shared" si="5"/>
        <v>#VALUE!</v>
      </c>
      <c r="Y23" s="151" t="e">
        <f t="shared" si="6"/>
        <v>#VALUE!</v>
      </c>
      <c r="Z23" s="155" t="e">
        <f t="shared" si="1"/>
        <v>#VALUE!</v>
      </c>
      <c r="AA23" s="201" t="e">
        <f>IF(AND(U23="4 - Alto",Z23=-4),"MODERADO",VLOOKUP(Z23,[1]Parámetros!$B$20:$C$70,2,FALSE))</f>
        <v>#VALUE!</v>
      </c>
      <c r="AB23" s="482"/>
      <c r="AC23" s="483"/>
    </row>
    <row r="24" spans="1:29" x14ac:dyDescent="0.25">
      <c r="A24" s="131">
        <f>'[1]Matriz de riesgos'!A24</f>
        <v>14</v>
      </c>
      <c r="B24" s="139">
        <f>+'[1]Matriz seguimiento (2)'!B24</f>
        <v>0</v>
      </c>
      <c r="C24" s="199">
        <f>+'[1]Matriz seguimiento (2)'!C24</f>
        <v>0</v>
      </c>
      <c r="D24" s="134">
        <f>+'[1]Matriz seguimiento (2)'!D24</f>
        <v>0</v>
      </c>
      <c r="E24" s="135">
        <f>+'[1]Matriz seguimiento (2)'!E24</f>
        <v>0</v>
      </c>
      <c r="F24" s="136">
        <f>+'[1]Matriz seguimiento (2)'!F24</f>
        <v>0</v>
      </c>
      <c r="G24" s="137"/>
      <c r="H24" s="138"/>
      <c r="I24" s="139"/>
      <c r="J24" s="139"/>
      <c r="K24" s="140" t="e">
        <f t="shared" si="7"/>
        <v>#VALUE!</v>
      </c>
      <c r="L24" s="140" t="e">
        <f t="shared" si="8"/>
        <v>#VALUE!</v>
      </c>
      <c r="M24" s="141" t="e">
        <f t="shared" si="0"/>
        <v>#VALUE!</v>
      </c>
      <c r="N24" s="145" t="e">
        <f>IF(AND(G24="4 - Alto",M24=-4),"MODERADO",VLOOKUP(M24,[1]Parámetros!$B$20:$C$70,2,FALSE))</f>
        <v>#VALUE!</v>
      </c>
      <c r="O24" s="137">
        <f>+'[1]Matriz seguimiento (2)'!O24</f>
        <v>0</v>
      </c>
      <c r="P24" s="137">
        <f>+'[1]Matriz seguimiento (2)'!P24</f>
        <v>0</v>
      </c>
      <c r="Q24" s="142">
        <f>+'[1]Matriz seguimiento (2)'!Q24</f>
        <v>0</v>
      </c>
      <c r="R24" s="138">
        <f>+'[1]Matriz seguimiento (2)'!R24</f>
        <v>0</v>
      </c>
      <c r="S24" s="137">
        <f>+'[1]Matriz seguimiento (2)'!S24</f>
        <v>0</v>
      </c>
      <c r="T24" s="138">
        <f t="shared" si="9"/>
        <v>0</v>
      </c>
      <c r="U24" s="137">
        <f t="shared" si="2"/>
        <v>0</v>
      </c>
      <c r="V24" s="138" t="e">
        <f t="shared" si="3"/>
        <v>#VALUE!</v>
      </c>
      <c r="W24" s="138" t="e">
        <f t="shared" si="4"/>
        <v>#VALUE!</v>
      </c>
      <c r="X24" s="138" t="e">
        <f t="shared" si="5"/>
        <v>#VALUE!</v>
      </c>
      <c r="Y24" s="137" t="e">
        <f t="shared" si="6"/>
        <v>#VALUE!</v>
      </c>
      <c r="Z24" s="145" t="e">
        <f t="shared" si="1"/>
        <v>#VALUE!</v>
      </c>
      <c r="AA24" s="200" t="e">
        <f>IF(AND(U24="4 - Alto",Z24=-4),"MODERADO",VLOOKUP(Z24,[1]Parámetros!$B$20:$C$70,2,FALSE))</f>
        <v>#VALUE!</v>
      </c>
      <c r="AB24" s="484"/>
      <c r="AC24" s="485"/>
    </row>
    <row r="25" spans="1:29" x14ac:dyDescent="0.25">
      <c r="A25" s="147">
        <f>'[1]Matriz de riesgos'!A25</f>
        <v>15</v>
      </c>
      <c r="B25" s="152">
        <f>+'[1]Matriz seguimiento (2)'!B25</f>
        <v>0</v>
      </c>
      <c r="C25" s="149">
        <f>+'[1]Matriz seguimiento (2)'!C25</f>
        <v>0</v>
      </c>
      <c r="D25" s="149">
        <f>+'[1]Matriz seguimiento (2)'!D25</f>
        <v>0</v>
      </c>
      <c r="E25" s="149">
        <f>+'[1]Matriz seguimiento (2)'!E25</f>
        <v>0</v>
      </c>
      <c r="F25" s="152">
        <f>+'[1]Matriz seguimiento (2)'!F25</f>
        <v>0</v>
      </c>
      <c r="G25" s="151"/>
      <c r="H25" s="150"/>
      <c r="I25" s="152"/>
      <c r="J25" s="152"/>
      <c r="K25" s="153" t="e">
        <f t="shared" si="7"/>
        <v>#VALUE!</v>
      </c>
      <c r="L25" s="153" t="e">
        <f t="shared" si="8"/>
        <v>#VALUE!</v>
      </c>
      <c r="M25" s="154" t="e">
        <f t="shared" si="0"/>
        <v>#VALUE!</v>
      </c>
      <c r="N25" s="155" t="e">
        <f>IF(AND(G25="4 - Alto",M25=-4),"MODERADO",VLOOKUP(M25,[1]Parámetros!$B$20:$C$70,2,FALSE))</f>
        <v>#VALUE!</v>
      </c>
      <c r="O25" s="151">
        <f>+'[1]Matriz seguimiento (2)'!O25</f>
        <v>0</v>
      </c>
      <c r="P25" s="151">
        <f>+'[1]Matriz seguimiento (2)'!P25</f>
        <v>0</v>
      </c>
      <c r="Q25" s="156">
        <f>+'[1]Matriz seguimiento (2)'!Q25</f>
        <v>0</v>
      </c>
      <c r="R25" s="150">
        <f>+'[1]Matriz seguimiento (2)'!R25</f>
        <v>0</v>
      </c>
      <c r="S25" s="151">
        <f>+'[1]Matriz seguimiento (2)'!S25</f>
        <v>0</v>
      </c>
      <c r="T25" s="152">
        <f t="shared" si="9"/>
        <v>0</v>
      </c>
      <c r="U25" s="151">
        <f t="shared" si="2"/>
        <v>0</v>
      </c>
      <c r="V25" s="150" t="e">
        <f t="shared" si="3"/>
        <v>#VALUE!</v>
      </c>
      <c r="W25" s="150" t="e">
        <f t="shared" si="4"/>
        <v>#VALUE!</v>
      </c>
      <c r="X25" s="150" t="e">
        <f t="shared" si="5"/>
        <v>#VALUE!</v>
      </c>
      <c r="Y25" s="151" t="e">
        <f t="shared" si="6"/>
        <v>#VALUE!</v>
      </c>
      <c r="Z25" s="155" t="e">
        <f t="shared" si="1"/>
        <v>#VALUE!</v>
      </c>
      <c r="AA25" s="201" t="e">
        <f>IF(AND(U25="4 - Alto",Z25=-4),"MODERADO",VLOOKUP(Z25,[1]Parámetros!$B$20:$C$70,2,FALSE))</f>
        <v>#VALUE!</v>
      </c>
      <c r="AB25" s="482"/>
      <c r="AC25" s="483"/>
    </row>
    <row r="26" spans="1:29" x14ac:dyDescent="0.25">
      <c r="A26" s="131">
        <f>'[1]Matriz de riesgos'!A26</f>
        <v>16</v>
      </c>
      <c r="B26" s="139">
        <f>+'[1]Matriz seguimiento (2)'!B26</f>
        <v>0</v>
      </c>
      <c r="C26" s="199">
        <f>+'[1]Matriz seguimiento (2)'!C26</f>
        <v>0</v>
      </c>
      <c r="D26" s="134">
        <f>+'[1]Matriz seguimiento (2)'!D26</f>
        <v>0</v>
      </c>
      <c r="E26" s="135">
        <f>+'[1]Matriz seguimiento (2)'!E26</f>
        <v>0</v>
      </c>
      <c r="F26" s="136">
        <f>+'[1]Matriz seguimiento (2)'!F26</f>
        <v>0</v>
      </c>
      <c r="G26" s="137"/>
      <c r="H26" s="138"/>
      <c r="I26" s="139"/>
      <c r="J26" s="139"/>
      <c r="K26" s="140" t="e">
        <f t="shared" si="7"/>
        <v>#VALUE!</v>
      </c>
      <c r="L26" s="140" t="e">
        <f t="shared" si="8"/>
        <v>#VALUE!</v>
      </c>
      <c r="M26" s="141" t="e">
        <f t="shared" si="0"/>
        <v>#VALUE!</v>
      </c>
      <c r="N26" s="145" t="e">
        <f>IF(AND(G26="4 - Alto",M26=-4),"MODERADO",VLOOKUP(M26,[1]Parámetros!$B$20:$C$70,2,FALSE))</f>
        <v>#VALUE!</v>
      </c>
      <c r="O26" s="137">
        <f>+'[1]Matriz seguimiento (2)'!O26</f>
        <v>0</v>
      </c>
      <c r="P26" s="137">
        <f>+'[1]Matriz seguimiento (2)'!P26</f>
        <v>0</v>
      </c>
      <c r="Q26" s="142">
        <f>+'[1]Matriz seguimiento (2)'!Q26</f>
        <v>0</v>
      </c>
      <c r="R26" s="138">
        <f>+'[1]Matriz seguimiento (2)'!R26</f>
        <v>0</v>
      </c>
      <c r="S26" s="137">
        <f>+'[1]Matriz seguimiento (2)'!S26</f>
        <v>0</v>
      </c>
      <c r="T26" s="138">
        <f t="shared" si="9"/>
        <v>0</v>
      </c>
      <c r="U26" s="137">
        <f t="shared" si="2"/>
        <v>0</v>
      </c>
      <c r="V26" s="138" t="e">
        <f t="shared" si="3"/>
        <v>#VALUE!</v>
      </c>
      <c r="W26" s="138" t="e">
        <f t="shared" si="4"/>
        <v>#VALUE!</v>
      </c>
      <c r="X26" s="138" t="e">
        <f t="shared" si="5"/>
        <v>#VALUE!</v>
      </c>
      <c r="Y26" s="137" t="e">
        <f t="shared" si="6"/>
        <v>#VALUE!</v>
      </c>
      <c r="Z26" s="145" t="e">
        <f t="shared" si="1"/>
        <v>#VALUE!</v>
      </c>
      <c r="AA26" s="200" t="e">
        <f>IF(AND(U26="4 - Alto",Z26=-4),"MODERADO",VLOOKUP(Z26,[1]Parámetros!$B$20:$C$70,2,FALSE))</f>
        <v>#VALUE!</v>
      </c>
      <c r="AB26" s="484"/>
      <c r="AC26" s="485"/>
    </row>
    <row r="27" spans="1:29" x14ac:dyDescent="0.25">
      <c r="A27" s="147">
        <f>'[1]Matriz de riesgos'!A27</f>
        <v>17</v>
      </c>
      <c r="B27" s="152">
        <f>+'[1]Matriz seguimiento (2)'!B27</f>
        <v>0</v>
      </c>
      <c r="C27" s="149">
        <f>+'[1]Matriz seguimiento (2)'!C27</f>
        <v>0</v>
      </c>
      <c r="D27" s="149">
        <f>+'[1]Matriz seguimiento (2)'!D27</f>
        <v>0</v>
      </c>
      <c r="E27" s="149">
        <f>+'[1]Matriz seguimiento (2)'!E27</f>
        <v>0</v>
      </c>
      <c r="F27" s="152">
        <f>+'[1]Matriz seguimiento (2)'!F27</f>
        <v>0</v>
      </c>
      <c r="G27" s="151"/>
      <c r="H27" s="150"/>
      <c r="I27" s="152"/>
      <c r="J27" s="152"/>
      <c r="K27" s="153" t="e">
        <f t="shared" si="7"/>
        <v>#VALUE!</v>
      </c>
      <c r="L27" s="153" t="e">
        <f t="shared" si="8"/>
        <v>#VALUE!</v>
      </c>
      <c r="M27" s="154" t="e">
        <f t="shared" si="0"/>
        <v>#VALUE!</v>
      </c>
      <c r="N27" s="155" t="e">
        <f>IF(AND(G27="4 - Alto",M27=-4),"MODERADO",VLOOKUP(M27,[1]Parámetros!$B$20:$C$70,2,FALSE))</f>
        <v>#VALUE!</v>
      </c>
      <c r="O27" s="151">
        <f>+'[1]Matriz seguimiento (2)'!O27</f>
        <v>0</v>
      </c>
      <c r="P27" s="151">
        <f>+'[1]Matriz seguimiento (2)'!P27</f>
        <v>0</v>
      </c>
      <c r="Q27" s="156">
        <f>+'[1]Matriz seguimiento (2)'!Q27</f>
        <v>0</v>
      </c>
      <c r="R27" s="150">
        <f>+'[1]Matriz seguimiento (2)'!R27</f>
        <v>0</v>
      </c>
      <c r="S27" s="151">
        <f>+'[1]Matriz seguimiento (2)'!S27</f>
        <v>0</v>
      </c>
      <c r="T27" s="152">
        <f t="shared" si="9"/>
        <v>0</v>
      </c>
      <c r="U27" s="151">
        <f t="shared" si="2"/>
        <v>0</v>
      </c>
      <c r="V27" s="150" t="e">
        <f t="shared" si="3"/>
        <v>#VALUE!</v>
      </c>
      <c r="W27" s="150" t="e">
        <f t="shared" si="4"/>
        <v>#VALUE!</v>
      </c>
      <c r="X27" s="150" t="e">
        <f t="shared" si="5"/>
        <v>#VALUE!</v>
      </c>
      <c r="Y27" s="151" t="e">
        <f t="shared" si="6"/>
        <v>#VALUE!</v>
      </c>
      <c r="Z27" s="155" t="e">
        <f t="shared" si="1"/>
        <v>#VALUE!</v>
      </c>
      <c r="AA27" s="201" t="e">
        <f>IF(AND(U27="4 - Alto",Z27=-4),"MODERADO",VLOOKUP(Z27,[1]Parámetros!$B$20:$C$70,2,FALSE))</f>
        <v>#VALUE!</v>
      </c>
      <c r="AB27" s="482"/>
      <c r="AC27" s="483"/>
    </row>
    <row r="28" spans="1:29" x14ac:dyDescent="0.25">
      <c r="A28" s="131">
        <f>'[1]Matriz de riesgos'!A28</f>
        <v>18</v>
      </c>
      <c r="B28" s="139">
        <f>+'[1]Matriz seguimiento (2)'!B28</f>
        <v>0</v>
      </c>
      <c r="C28" s="199">
        <f>+'[1]Matriz seguimiento (2)'!C28</f>
        <v>0</v>
      </c>
      <c r="D28" s="134">
        <f>+'[1]Matriz seguimiento (2)'!D28</f>
        <v>0</v>
      </c>
      <c r="E28" s="135">
        <f>+'[1]Matriz seguimiento (2)'!E28</f>
        <v>0</v>
      </c>
      <c r="F28" s="136">
        <f>+'[1]Matriz seguimiento (2)'!F28</f>
        <v>0</v>
      </c>
      <c r="G28" s="137"/>
      <c r="H28" s="138"/>
      <c r="I28" s="139"/>
      <c r="J28" s="139"/>
      <c r="K28" s="140" t="e">
        <f t="shared" si="7"/>
        <v>#VALUE!</v>
      </c>
      <c r="L28" s="140" t="e">
        <f t="shared" si="8"/>
        <v>#VALUE!</v>
      </c>
      <c r="M28" s="141" t="e">
        <f t="shared" si="0"/>
        <v>#VALUE!</v>
      </c>
      <c r="N28" s="145" t="e">
        <f>IF(AND(G28="4 - Alto",M28=-4),"MODERADO",VLOOKUP(M28,[1]Parámetros!$B$20:$C$70,2,FALSE))</f>
        <v>#VALUE!</v>
      </c>
      <c r="O28" s="137">
        <f>+'[1]Matriz seguimiento (2)'!O28</f>
        <v>0</v>
      </c>
      <c r="P28" s="137">
        <f>+'[1]Matriz seguimiento (2)'!P28</f>
        <v>0</v>
      </c>
      <c r="Q28" s="142">
        <f>+'[1]Matriz seguimiento (2)'!Q28</f>
        <v>0</v>
      </c>
      <c r="R28" s="138">
        <f>+'[1]Matriz seguimiento (2)'!R28</f>
        <v>0</v>
      </c>
      <c r="S28" s="137">
        <f>+'[1]Matriz seguimiento (2)'!S28</f>
        <v>0</v>
      </c>
      <c r="T28" s="138">
        <f t="shared" si="9"/>
        <v>0</v>
      </c>
      <c r="U28" s="137">
        <f t="shared" si="2"/>
        <v>0</v>
      </c>
      <c r="V28" s="138" t="e">
        <f t="shared" si="3"/>
        <v>#VALUE!</v>
      </c>
      <c r="W28" s="138" t="e">
        <f t="shared" si="4"/>
        <v>#VALUE!</v>
      </c>
      <c r="X28" s="138" t="e">
        <f t="shared" si="5"/>
        <v>#VALUE!</v>
      </c>
      <c r="Y28" s="137" t="e">
        <f t="shared" si="6"/>
        <v>#VALUE!</v>
      </c>
      <c r="Z28" s="145" t="e">
        <f t="shared" si="1"/>
        <v>#VALUE!</v>
      </c>
      <c r="AA28" s="200" t="e">
        <f>IF(AND(U28="4 - Alto",Z28=-4),"MODERADO",VLOOKUP(Z28,[1]Parámetros!$B$20:$C$70,2,FALSE))</f>
        <v>#VALUE!</v>
      </c>
      <c r="AB28" s="484"/>
      <c r="AC28" s="485"/>
    </row>
    <row r="29" spans="1:29" x14ac:dyDescent="0.25">
      <c r="A29" s="147">
        <f>'[1]Matriz de riesgos'!A29</f>
        <v>19</v>
      </c>
      <c r="B29" s="152">
        <f>+'[1]Matriz seguimiento (2)'!B29</f>
        <v>0</v>
      </c>
      <c r="C29" s="149">
        <f>+'[1]Matriz seguimiento (2)'!C29</f>
        <v>0</v>
      </c>
      <c r="D29" s="149">
        <f>+'[1]Matriz seguimiento (2)'!D29</f>
        <v>0</v>
      </c>
      <c r="E29" s="149">
        <f>+'[1]Matriz seguimiento (2)'!E29</f>
        <v>0</v>
      </c>
      <c r="F29" s="152">
        <f>+'[1]Matriz seguimiento (2)'!F29</f>
        <v>0</v>
      </c>
      <c r="G29" s="151"/>
      <c r="H29" s="150"/>
      <c r="I29" s="152"/>
      <c r="J29" s="152"/>
      <c r="K29" s="153" t="e">
        <f t="shared" si="7"/>
        <v>#VALUE!</v>
      </c>
      <c r="L29" s="153" t="e">
        <f t="shared" si="8"/>
        <v>#VALUE!</v>
      </c>
      <c r="M29" s="154" t="e">
        <f t="shared" si="0"/>
        <v>#VALUE!</v>
      </c>
      <c r="N29" s="155" t="e">
        <f>IF(AND(G29="4 - Alto",M29=-4),"MODERADO",VLOOKUP(M29,[1]Parámetros!$B$20:$C$70,2,FALSE))</f>
        <v>#VALUE!</v>
      </c>
      <c r="O29" s="151">
        <f>+'[1]Matriz seguimiento (2)'!O29</f>
        <v>0</v>
      </c>
      <c r="P29" s="151">
        <f>+'[1]Matriz seguimiento (2)'!P29</f>
        <v>0</v>
      </c>
      <c r="Q29" s="156">
        <f>+'[1]Matriz seguimiento (2)'!Q29</f>
        <v>0</v>
      </c>
      <c r="R29" s="150">
        <f>+'[1]Matriz seguimiento (2)'!R29</f>
        <v>0</v>
      </c>
      <c r="S29" s="151">
        <f>+'[1]Matriz seguimiento (2)'!S29</f>
        <v>0</v>
      </c>
      <c r="T29" s="152">
        <f t="shared" si="9"/>
        <v>0</v>
      </c>
      <c r="U29" s="151">
        <f t="shared" si="2"/>
        <v>0</v>
      </c>
      <c r="V29" s="150" t="e">
        <f t="shared" si="3"/>
        <v>#VALUE!</v>
      </c>
      <c r="W29" s="150" t="e">
        <f t="shared" si="4"/>
        <v>#VALUE!</v>
      </c>
      <c r="X29" s="150" t="e">
        <f t="shared" si="5"/>
        <v>#VALUE!</v>
      </c>
      <c r="Y29" s="151" t="e">
        <f t="shared" si="6"/>
        <v>#VALUE!</v>
      </c>
      <c r="Z29" s="155" t="e">
        <f t="shared" si="1"/>
        <v>#VALUE!</v>
      </c>
      <c r="AA29" s="201" t="e">
        <f>IF(AND(U29="4 - Alto",Z29=-4),"MODERADO",VLOOKUP(Z29,[1]Parámetros!$B$20:$C$70,2,FALSE))</f>
        <v>#VALUE!</v>
      </c>
      <c r="AB29" s="482"/>
      <c r="AC29" s="483"/>
    </row>
    <row r="30" spans="1:29" x14ac:dyDescent="0.25">
      <c r="A30" s="131">
        <f>'[1]Matriz de riesgos'!A30</f>
        <v>20</v>
      </c>
      <c r="B30" s="139">
        <f>+'[1]Matriz seguimiento (2)'!B30</f>
        <v>0</v>
      </c>
      <c r="C30" s="199">
        <f>+'[1]Matriz seguimiento (2)'!C30</f>
        <v>0</v>
      </c>
      <c r="D30" s="134">
        <f>+'[1]Matriz seguimiento (2)'!D30</f>
        <v>0</v>
      </c>
      <c r="E30" s="135">
        <f>+'[1]Matriz seguimiento (2)'!E30</f>
        <v>0</v>
      </c>
      <c r="F30" s="136">
        <f>+'[1]Matriz seguimiento (2)'!F30</f>
        <v>0</v>
      </c>
      <c r="G30" s="137"/>
      <c r="H30" s="138"/>
      <c r="I30" s="139"/>
      <c r="J30" s="139"/>
      <c r="K30" s="140" t="e">
        <f t="shared" si="7"/>
        <v>#VALUE!</v>
      </c>
      <c r="L30" s="140" t="e">
        <f t="shared" si="8"/>
        <v>#VALUE!</v>
      </c>
      <c r="M30" s="141" t="e">
        <f t="shared" si="0"/>
        <v>#VALUE!</v>
      </c>
      <c r="N30" s="145" t="e">
        <f>IF(AND(G30="4 - Alto",M30=-4),"MODERADO",VLOOKUP(M30,[1]Parámetros!$B$20:$C$70,2,FALSE))</f>
        <v>#VALUE!</v>
      </c>
      <c r="O30" s="137">
        <f>+'[1]Matriz seguimiento (2)'!O30</f>
        <v>0</v>
      </c>
      <c r="P30" s="137">
        <f>+'[1]Matriz seguimiento (2)'!P30</f>
        <v>0</v>
      </c>
      <c r="Q30" s="142">
        <f>+'[1]Matriz seguimiento (2)'!Q30</f>
        <v>0</v>
      </c>
      <c r="R30" s="138">
        <f>+'[1]Matriz seguimiento (2)'!R30</f>
        <v>0</v>
      </c>
      <c r="S30" s="137">
        <f>+'[1]Matriz seguimiento (2)'!S30</f>
        <v>0</v>
      </c>
      <c r="T30" s="138">
        <f t="shared" si="9"/>
        <v>0</v>
      </c>
      <c r="U30" s="137">
        <f t="shared" si="2"/>
        <v>0</v>
      </c>
      <c r="V30" s="138" t="e">
        <f t="shared" si="3"/>
        <v>#VALUE!</v>
      </c>
      <c r="W30" s="138" t="e">
        <f t="shared" si="4"/>
        <v>#VALUE!</v>
      </c>
      <c r="X30" s="138" t="e">
        <f t="shared" si="5"/>
        <v>#VALUE!</v>
      </c>
      <c r="Y30" s="137" t="e">
        <f t="shared" si="6"/>
        <v>#VALUE!</v>
      </c>
      <c r="Z30" s="145" t="e">
        <f t="shared" si="1"/>
        <v>#VALUE!</v>
      </c>
      <c r="AA30" s="200" t="e">
        <f>IF(AND(U30="4 - Alto",Z30=-4),"MODERADO",VLOOKUP(Z30,[1]Parámetros!$B$20:$C$70,2,FALSE))</f>
        <v>#VALUE!</v>
      </c>
      <c r="AB30" s="484"/>
      <c r="AC30" s="485"/>
    </row>
    <row r="31" spans="1:29" x14ac:dyDescent="0.25">
      <c r="A31" s="147">
        <f>'[1]Matriz de riesgos'!A31</f>
        <v>21</v>
      </c>
      <c r="B31" s="152">
        <f>+'[1]Matriz seguimiento (2)'!B31</f>
        <v>0</v>
      </c>
      <c r="C31" s="149">
        <f>+'[1]Matriz seguimiento (2)'!C31</f>
        <v>0</v>
      </c>
      <c r="D31" s="149">
        <f>+'[1]Matriz seguimiento (2)'!D31</f>
        <v>0</v>
      </c>
      <c r="E31" s="149">
        <f>+'[1]Matriz seguimiento (2)'!E31</f>
        <v>0</v>
      </c>
      <c r="F31" s="152">
        <f>+'[1]Matriz seguimiento (2)'!F31</f>
        <v>0</v>
      </c>
      <c r="G31" s="151"/>
      <c r="H31" s="150"/>
      <c r="I31" s="152"/>
      <c r="J31" s="152"/>
      <c r="K31" s="153" t="e">
        <f t="shared" si="7"/>
        <v>#VALUE!</v>
      </c>
      <c r="L31" s="153" t="e">
        <f t="shared" si="8"/>
        <v>#VALUE!</v>
      </c>
      <c r="M31" s="154" t="e">
        <f t="shared" si="0"/>
        <v>#VALUE!</v>
      </c>
      <c r="N31" s="155" t="e">
        <f>IF(AND(G31="4 - Alto",M31=-4),"MODERADO",VLOOKUP(M31,[1]Parámetros!$B$20:$C$70,2,FALSE))</f>
        <v>#VALUE!</v>
      </c>
      <c r="O31" s="151">
        <f>+'[1]Matriz seguimiento (2)'!O31</f>
        <v>0</v>
      </c>
      <c r="P31" s="151">
        <f>+'[1]Matriz seguimiento (2)'!P31</f>
        <v>0</v>
      </c>
      <c r="Q31" s="156">
        <f>+'[1]Matriz seguimiento (2)'!Q31</f>
        <v>0</v>
      </c>
      <c r="R31" s="150">
        <f>+'[1]Matriz seguimiento (2)'!R31</f>
        <v>0</v>
      </c>
      <c r="S31" s="151">
        <f>+'[1]Matriz seguimiento (2)'!S31</f>
        <v>0</v>
      </c>
      <c r="T31" s="152">
        <f>O31</f>
        <v>0</v>
      </c>
      <c r="U31" s="151">
        <f t="shared" si="2"/>
        <v>0</v>
      </c>
      <c r="V31" s="150" t="e">
        <f t="shared" si="3"/>
        <v>#VALUE!</v>
      </c>
      <c r="W31" s="150" t="e">
        <f t="shared" si="4"/>
        <v>#VALUE!</v>
      </c>
      <c r="X31" s="150" t="e">
        <f t="shared" si="5"/>
        <v>#VALUE!</v>
      </c>
      <c r="Y31" s="151" t="e">
        <f t="shared" si="6"/>
        <v>#VALUE!</v>
      </c>
      <c r="Z31" s="155" t="e">
        <f t="shared" si="1"/>
        <v>#VALUE!</v>
      </c>
      <c r="AA31" s="201" t="e">
        <f>IF(AND(U31="4 - Alto",Z31=-4),"MODERADO",VLOOKUP(Z31,[1]Parámetros!$B$20:$C$70,2,FALSE))</f>
        <v>#VALUE!</v>
      </c>
      <c r="AB31" s="482"/>
      <c r="AC31" s="483"/>
    </row>
    <row r="32" spans="1:29" x14ac:dyDescent="0.25">
      <c r="A32" s="131">
        <f>'[1]Matriz de riesgos'!A32</f>
        <v>22</v>
      </c>
      <c r="B32" s="139">
        <f>+'[1]Matriz seguimiento (2)'!B32</f>
        <v>0</v>
      </c>
      <c r="C32" s="199">
        <f>+'[1]Matriz seguimiento (2)'!C32</f>
        <v>0</v>
      </c>
      <c r="D32" s="134">
        <f>+'[1]Matriz seguimiento (2)'!D32</f>
        <v>0</v>
      </c>
      <c r="E32" s="135">
        <f>+'[1]Matriz seguimiento (2)'!E32</f>
        <v>0</v>
      </c>
      <c r="F32" s="136">
        <f>+'[1]Matriz seguimiento (2)'!F32</f>
        <v>0</v>
      </c>
      <c r="G32" s="137"/>
      <c r="H32" s="138"/>
      <c r="I32" s="139"/>
      <c r="J32" s="139"/>
      <c r="K32" s="140" t="e">
        <f t="shared" si="7"/>
        <v>#VALUE!</v>
      </c>
      <c r="L32" s="140" t="e">
        <f t="shared" si="8"/>
        <v>#VALUE!</v>
      </c>
      <c r="M32" s="141" t="e">
        <f t="shared" si="0"/>
        <v>#VALUE!</v>
      </c>
      <c r="N32" s="145" t="e">
        <f>IF(AND(G32="4 - Alto",M32=-4),"MODERADO",VLOOKUP(M32,[1]Parámetros!$B$20:$C$70,2,FALSE))</f>
        <v>#VALUE!</v>
      </c>
      <c r="O32" s="137">
        <f>+'[1]Matriz seguimiento (2)'!O32</f>
        <v>0</v>
      </c>
      <c r="P32" s="137">
        <f>+'[1]Matriz seguimiento (2)'!P32</f>
        <v>0</v>
      </c>
      <c r="Q32" s="142">
        <f>+'[1]Matriz seguimiento (2)'!Q32</f>
        <v>0</v>
      </c>
      <c r="R32" s="138">
        <f>+'[1]Matriz seguimiento (2)'!R32</f>
        <v>0</v>
      </c>
      <c r="S32" s="137">
        <f>+'[1]Matriz seguimiento (2)'!S32</f>
        <v>0</v>
      </c>
      <c r="T32" s="138">
        <f t="shared" si="9"/>
        <v>0</v>
      </c>
      <c r="U32" s="137">
        <f t="shared" si="2"/>
        <v>0</v>
      </c>
      <c r="V32" s="138" t="e">
        <f t="shared" si="3"/>
        <v>#VALUE!</v>
      </c>
      <c r="W32" s="138" t="e">
        <f t="shared" si="4"/>
        <v>#VALUE!</v>
      </c>
      <c r="X32" s="138" t="e">
        <f t="shared" si="5"/>
        <v>#VALUE!</v>
      </c>
      <c r="Y32" s="137" t="e">
        <f t="shared" si="6"/>
        <v>#VALUE!</v>
      </c>
      <c r="Z32" s="145" t="e">
        <f t="shared" si="1"/>
        <v>#VALUE!</v>
      </c>
      <c r="AA32" s="200" t="e">
        <f>IF(AND(U32="4 - Alto",Z32=-4),"MODERADO",VLOOKUP(Z32,[1]Parámetros!$B$20:$C$70,2,FALSE))</f>
        <v>#VALUE!</v>
      </c>
      <c r="AB32" s="484"/>
      <c r="AC32" s="485"/>
    </row>
    <row r="33" spans="1:29" x14ac:dyDescent="0.25">
      <c r="A33" s="147">
        <f>'[1]Matriz de riesgos'!A33</f>
        <v>23</v>
      </c>
      <c r="B33" s="152">
        <f>+'[1]Matriz seguimiento (2)'!B33</f>
        <v>0</v>
      </c>
      <c r="C33" s="149">
        <f>+'[1]Matriz seguimiento (2)'!C33</f>
        <v>0</v>
      </c>
      <c r="D33" s="149">
        <f>+'[1]Matriz seguimiento (2)'!D33</f>
        <v>0</v>
      </c>
      <c r="E33" s="149">
        <f>+'[1]Matriz seguimiento (2)'!E33</f>
        <v>0</v>
      </c>
      <c r="F33" s="152">
        <f>+'[1]Matriz seguimiento (2)'!F33</f>
        <v>0</v>
      </c>
      <c r="G33" s="151"/>
      <c r="H33" s="150"/>
      <c r="I33" s="152"/>
      <c r="J33" s="152"/>
      <c r="K33" s="153" t="e">
        <f t="shared" si="7"/>
        <v>#VALUE!</v>
      </c>
      <c r="L33" s="153" t="e">
        <f t="shared" si="8"/>
        <v>#VALUE!</v>
      </c>
      <c r="M33" s="154" t="e">
        <f t="shared" si="0"/>
        <v>#VALUE!</v>
      </c>
      <c r="N33" s="155" t="e">
        <f>IF(AND(G33="4 - Alto",M33=-4),"MODERADO",VLOOKUP(M33,[1]Parámetros!$B$20:$C$70,2,FALSE))</f>
        <v>#VALUE!</v>
      </c>
      <c r="O33" s="151">
        <f>+'[1]Matriz seguimiento (2)'!O33</f>
        <v>0</v>
      </c>
      <c r="P33" s="151">
        <f>+'[1]Matriz seguimiento (2)'!P33</f>
        <v>0</v>
      </c>
      <c r="Q33" s="156">
        <f>+'[1]Matriz seguimiento (2)'!Q33</f>
        <v>0</v>
      </c>
      <c r="R33" s="150">
        <f>+'[1]Matriz seguimiento (2)'!R33</f>
        <v>0</v>
      </c>
      <c r="S33" s="151">
        <f>+'[1]Matriz seguimiento (2)'!S33</f>
        <v>0</v>
      </c>
      <c r="T33" s="152">
        <f t="shared" si="9"/>
        <v>0</v>
      </c>
      <c r="U33" s="151">
        <f t="shared" si="2"/>
        <v>0</v>
      </c>
      <c r="V33" s="150" t="e">
        <f t="shared" si="3"/>
        <v>#VALUE!</v>
      </c>
      <c r="W33" s="150" t="e">
        <f t="shared" si="4"/>
        <v>#VALUE!</v>
      </c>
      <c r="X33" s="150" t="e">
        <f t="shared" si="5"/>
        <v>#VALUE!</v>
      </c>
      <c r="Y33" s="151" t="e">
        <f t="shared" si="6"/>
        <v>#VALUE!</v>
      </c>
      <c r="Z33" s="155" t="e">
        <f t="shared" si="1"/>
        <v>#VALUE!</v>
      </c>
      <c r="AA33" s="201" t="e">
        <f>IF(AND(U33="4 - Alto",Z33=-4),"MODERADO",VLOOKUP(Z33,[1]Parámetros!$B$20:$C$70,2,FALSE))</f>
        <v>#VALUE!</v>
      </c>
      <c r="AB33" s="482"/>
      <c r="AC33" s="483"/>
    </row>
    <row r="34" spans="1:29" x14ac:dyDescent="0.25">
      <c r="A34" s="131">
        <f>'[1]Matriz de riesgos'!A34</f>
        <v>24</v>
      </c>
      <c r="B34" s="139">
        <f>+'[1]Matriz seguimiento (2)'!B34</f>
        <v>0</v>
      </c>
      <c r="C34" s="199">
        <f>+'[1]Matriz seguimiento (2)'!C34</f>
        <v>0</v>
      </c>
      <c r="D34" s="134">
        <f>+'[1]Matriz seguimiento (2)'!D34</f>
        <v>0</v>
      </c>
      <c r="E34" s="135">
        <f>+'[1]Matriz seguimiento (2)'!E34</f>
        <v>0</v>
      </c>
      <c r="F34" s="136">
        <f>+'[1]Matriz seguimiento (2)'!F34</f>
        <v>0</v>
      </c>
      <c r="G34" s="137"/>
      <c r="H34" s="138"/>
      <c r="I34" s="139"/>
      <c r="J34" s="139"/>
      <c r="K34" s="140" t="e">
        <f t="shared" si="7"/>
        <v>#VALUE!</v>
      </c>
      <c r="L34" s="140" t="e">
        <f t="shared" si="8"/>
        <v>#VALUE!</v>
      </c>
      <c r="M34" s="141" t="e">
        <f t="shared" si="0"/>
        <v>#VALUE!</v>
      </c>
      <c r="N34" s="145" t="e">
        <f>IF(AND(G34="4 - Alto",M34=-4),"MODERADO",VLOOKUP(M34,[1]Parámetros!$B$20:$C$70,2,FALSE))</f>
        <v>#VALUE!</v>
      </c>
      <c r="O34" s="137">
        <f>+'[1]Matriz seguimiento (2)'!O34</f>
        <v>0</v>
      </c>
      <c r="P34" s="137">
        <f>+'[1]Matriz seguimiento (2)'!P34</f>
        <v>0</v>
      </c>
      <c r="Q34" s="142">
        <f>+'[1]Matriz seguimiento (2)'!Q34</f>
        <v>0</v>
      </c>
      <c r="R34" s="138">
        <f>+'[1]Matriz seguimiento (2)'!R34</f>
        <v>0</v>
      </c>
      <c r="S34" s="137">
        <f>+'[1]Matriz seguimiento (2)'!S34</f>
        <v>0</v>
      </c>
      <c r="T34" s="138">
        <f t="shared" si="9"/>
        <v>0</v>
      </c>
      <c r="U34" s="137">
        <f t="shared" si="2"/>
        <v>0</v>
      </c>
      <c r="V34" s="138" t="e">
        <f t="shared" si="3"/>
        <v>#VALUE!</v>
      </c>
      <c r="W34" s="138" t="e">
        <f t="shared" si="4"/>
        <v>#VALUE!</v>
      </c>
      <c r="X34" s="138" t="e">
        <f t="shared" si="5"/>
        <v>#VALUE!</v>
      </c>
      <c r="Y34" s="137" t="e">
        <f t="shared" si="6"/>
        <v>#VALUE!</v>
      </c>
      <c r="Z34" s="145" t="e">
        <f t="shared" si="1"/>
        <v>#VALUE!</v>
      </c>
      <c r="AA34" s="200" t="e">
        <f>IF(AND(U34="4 - Alto",Z34=-4),"MODERADO",VLOOKUP(Z34,[1]Parámetros!$B$20:$C$70,2,FALSE))</f>
        <v>#VALUE!</v>
      </c>
      <c r="AB34" s="484"/>
      <c r="AC34" s="485"/>
    </row>
    <row r="35" spans="1:29" x14ac:dyDescent="0.25">
      <c r="A35" s="147">
        <f>'[1]Matriz de riesgos'!A35</f>
        <v>25</v>
      </c>
      <c r="B35" s="152">
        <f>+'[1]Matriz seguimiento (2)'!B35</f>
        <v>0</v>
      </c>
      <c r="C35" s="149">
        <f>+'[1]Matriz seguimiento (2)'!C35</f>
        <v>0</v>
      </c>
      <c r="D35" s="149">
        <f>+'[1]Matriz seguimiento (2)'!D35</f>
        <v>0</v>
      </c>
      <c r="E35" s="149">
        <f>+'[1]Matriz seguimiento (2)'!E35</f>
        <v>0</v>
      </c>
      <c r="F35" s="152">
        <f>+'[1]Matriz seguimiento (2)'!F35</f>
        <v>0</v>
      </c>
      <c r="G35" s="151"/>
      <c r="H35" s="150"/>
      <c r="I35" s="152"/>
      <c r="J35" s="152"/>
      <c r="K35" s="153" t="e">
        <f t="shared" si="7"/>
        <v>#VALUE!</v>
      </c>
      <c r="L35" s="153" t="e">
        <f t="shared" si="8"/>
        <v>#VALUE!</v>
      </c>
      <c r="M35" s="154" t="e">
        <f t="shared" si="0"/>
        <v>#VALUE!</v>
      </c>
      <c r="N35" s="155" t="e">
        <f>IF(AND(G35="4 - Alto",M35=-4),"MODERADO",VLOOKUP(M35,[1]Parámetros!$B$20:$C$70,2,FALSE))</f>
        <v>#VALUE!</v>
      </c>
      <c r="O35" s="151">
        <f>+'[1]Matriz seguimiento (2)'!O35</f>
        <v>0</v>
      </c>
      <c r="P35" s="151">
        <f>+'[1]Matriz seguimiento (2)'!P35</f>
        <v>0</v>
      </c>
      <c r="Q35" s="156">
        <f>+'[1]Matriz seguimiento (2)'!Q35</f>
        <v>0</v>
      </c>
      <c r="R35" s="150">
        <f>+'[1]Matriz seguimiento (2)'!R35</f>
        <v>0</v>
      </c>
      <c r="S35" s="151">
        <f>+'[1]Matriz seguimiento (2)'!S35</f>
        <v>0</v>
      </c>
      <c r="T35" s="152">
        <f t="shared" si="9"/>
        <v>0</v>
      </c>
      <c r="U35" s="151">
        <f t="shared" si="2"/>
        <v>0</v>
      </c>
      <c r="V35" s="150" t="e">
        <f t="shared" si="3"/>
        <v>#VALUE!</v>
      </c>
      <c r="W35" s="150" t="e">
        <f t="shared" si="4"/>
        <v>#VALUE!</v>
      </c>
      <c r="X35" s="150" t="e">
        <f t="shared" si="5"/>
        <v>#VALUE!</v>
      </c>
      <c r="Y35" s="151" t="e">
        <f t="shared" si="6"/>
        <v>#VALUE!</v>
      </c>
      <c r="Z35" s="155" t="e">
        <f t="shared" si="1"/>
        <v>#VALUE!</v>
      </c>
      <c r="AA35" s="201" t="e">
        <f>IF(AND(U35="4 - Alto",Z35=-4),"MODERADO",VLOOKUP(Z35,[1]Parámetros!$B$20:$C$70,2,FALSE))</f>
        <v>#VALUE!</v>
      </c>
      <c r="AB35" s="482"/>
      <c r="AC35" s="483"/>
    </row>
    <row r="36" spans="1:29" x14ac:dyDescent="0.25">
      <c r="A36" s="131">
        <f>'[1]Matriz de riesgos'!A36</f>
        <v>26</v>
      </c>
      <c r="B36" s="139">
        <f>+'[1]Matriz seguimiento (2)'!B36</f>
        <v>0</v>
      </c>
      <c r="C36" s="199">
        <f>+'[1]Matriz seguimiento (2)'!C36</f>
        <v>0</v>
      </c>
      <c r="D36" s="134">
        <f>+'[1]Matriz seguimiento (2)'!D36</f>
        <v>0</v>
      </c>
      <c r="E36" s="135">
        <f>+'[1]Matriz seguimiento (2)'!E36</f>
        <v>0</v>
      </c>
      <c r="F36" s="136">
        <f>+'[1]Matriz seguimiento (2)'!F36</f>
        <v>0</v>
      </c>
      <c r="G36" s="137"/>
      <c r="H36" s="138"/>
      <c r="I36" s="139"/>
      <c r="J36" s="139"/>
      <c r="K36" s="140" t="e">
        <f t="shared" si="7"/>
        <v>#VALUE!</v>
      </c>
      <c r="L36" s="140" t="e">
        <f t="shared" si="8"/>
        <v>#VALUE!</v>
      </c>
      <c r="M36" s="141" t="e">
        <f t="shared" si="0"/>
        <v>#VALUE!</v>
      </c>
      <c r="N36" s="145" t="e">
        <f>IF(AND(G36="4 - Alto",M36=-4),"MODERADO",VLOOKUP(M36,[1]Parámetros!$B$20:$C$70,2,FALSE))</f>
        <v>#VALUE!</v>
      </c>
      <c r="O36" s="137">
        <f>+'[1]Matriz seguimiento (2)'!O36</f>
        <v>0</v>
      </c>
      <c r="P36" s="137">
        <f>+'[1]Matriz seguimiento (2)'!P36</f>
        <v>0</v>
      </c>
      <c r="Q36" s="142">
        <f>+'[1]Matriz seguimiento (2)'!Q36</f>
        <v>0</v>
      </c>
      <c r="R36" s="138">
        <f>+'[1]Matriz seguimiento (2)'!R36</f>
        <v>0</v>
      </c>
      <c r="S36" s="137">
        <f>+'[1]Matriz seguimiento (2)'!S36</f>
        <v>0</v>
      </c>
      <c r="T36" s="138">
        <f>O36</f>
        <v>0</v>
      </c>
      <c r="U36" s="137">
        <f t="shared" si="2"/>
        <v>0</v>
      </c>
      <c r="V36" s="138" t="e">
        <f t="shared" si="3"/>
        <v>#VALUE!</v>
      </c>
      <c r="W36" s="138" t="e">
        <f t="shared" si="4"/>
        <v>#VALUE!</v>
      </c>
      <c r="X36" s="138" t="e">
        <f t="shared" si="5"/>
        <v>#VALUE!</v>
      </c>
      <c r="Y36" s="137" t="e">
        <f t="shared" si="6"/>
        <v>#VALUE!</v>
      </c>
      <c r="Z36" s="145" t="e">
        <f t="shared" si="1"/>
        <v>#VALUE!</v>
      </c>
      <c r="AA36" s="200" t="e">
        <f>IF(AND(U36="4 - Alto",Z36=-4),"MODERADO",VLOOKUP(Z36,[1]Parámetros!$B$20:$C$70,2,FALSE))</f>
        <v>#VALUE!</v>
      </c>
      <c r="AB36" s="484"/>
      <c r="AC36" s="485"/>
    </row>
    <row r="37" spans="1:29" x14ac:dyDescent="0.25">
      <c r="A37" s="147">
        <f>'[1]Matriz de riesgos'!A37</f>
        <v>27</v>
      </c>
      <c r="B37" s="152">
        <f>+'[1]Matriz seguimiento (2)'!B37</f>
        <v>0</v>
      </c>
      <c r="C37" s="149">
        <f>+'[1]Matriz seguimiento (2)'!C37</f>
        <v>0</v>
      </c>
      <c r="D37" s="149">
        <f>+'[1]Matriz seguimiento (2)'!D37</f>
        <v>0</v>
      </c>
      <c r="E37" s="149">
        <f>+'[1]Matriz seguimiento (2)'!E37</f>
        <v>0</v>
      </c>
      <c r="F37" s="152">
        <f>+'[1]Matriz seguimiento (2)'!F37</f>
        <v>0</v>
      </c>
      <c r="G37" s="151"/>
      <c r="H37" s="150"/>
      <c r="I37" s="152"/>
      <c r="J37" s="152"/>
      <c r="K37" s="153" t="e">
        <f t="shared" si="7"/>
        <v>#VALUE!</v>
      </c>
      <c r="L37" s="153" t="e">
        <f t="shared" si="8"/>
        <v>#VALUE!</v>
      </c>
      <c r="M37" s="154" t="e">
        <f t="shared" si="0"/>
        <v>#VALUE!</v>
      </c>
      <c r="N37" s="155" t="e">
        <f>IF(AND(G37="4 - Alto",M37=-4),"MODERADO",VLOOKUP(M37,[1]Parámetros!$B$20:$C$70,2,FALSE))</f>
        <v>#VALUE!</v>
      </c>
      <c r="O37" s="151">
        <f>+'[1]Matriz seguimiento (2)'!O37</f>
        <v>0</v>
      </c>
      <c r="P37" s="151">
        <f>+'[1]Matriz seguimiento (2)'!P37</f>
        <v>0</v>
      </c>
      <c r="Q37" s="156">
        <f>+'[1]Matriz seguimiento (2)'!Q37</f>
        <v>0</v>
      </c>
      <c r="R37" s="150">
        <f>+'[1]Matriz seguimiento (2)'!R37</f>
        <v>0</v>
      </c>
      <c r="S37" s="151">
        <f>+'[1]Matriz seguimiento (2)'!S37</f>
        <v>0</v>
      </c>
      <c r="T37" s="152">
        <f t="shared" si="9"/>
        <v>0</v>
      </c>
      <c r="U37" s="151">
        <f t="shared" si="2"/>
        <v>0</v>
      </c>
      <c r="V37" s="150" t="e">
        <f t="shared" si="3"/>
        <v>#VALUE!</v>
      </c>
      <c r="W37" s="150" t="e">
        <f t="shared" si="4"/>
        <v>#VALUE!</v>
      </c>
      <c r="X37" s="150" t="e">
        <f t="shared" si="5"/>
        <v>#VALUE!</v>
      </c>
      <c r="Y37" s="151" t="e">
        <f t="shared" si="6"/>
        <v>#VALUE!</v>
      </c>
      <c r="Z37" s="155" t="e">
        <f t="shared" si="1"/>
        <v>#VALUE!</v>
      </c>
      <c r="AA37" s="201" t="e">
        <f>IF(AND(U37="4 - Alto",Z37=-4),"MODERADO",VLOOKUP(Z37,[1]Parámetros!$B$20:$C$70,2,FALSE))</f>
        <v>#VALUE!</v>
      </c>
      <c r="AB37" s="482"/>
      <c r="AC37" s="483"/>
    </row>
    <row r="38" spans="1:29" x14ac:dyDescent="0.25">
      <c r="A38" s="131">
        <f>'[1]Matriz de riesgos'!A38</f>
        <v>28</v>
      </c>
      <c r="B38" s="139">
        <f>+'[1]Matriz seguimiento (2)'!B38</f>
        <v>0</v>
      </c>
      <c r="C38" s="199">
        <f>+'[1]Matriz seguimiento (2)'!C38</f>
        <v>0</v>
      </c>
      <c r="D38" s="134">
        <f>+'[1]Matriz seguimiento (2)'!D38</f>
        <v>0</v>
      </c>
      <c r="E38" s="135">
        <f>+'[1]Matriz seguimiento (2)'!E38</f>
        <v>0</v>
      </c>
      <c r="F38" s="136">
        <f>+'[1]Matriz seguimiento (2)'!F38</f>
        <v>0</v>
      </c>
      <c r="G38" s="137"/>
      <c r="H38" s="138"/>
      <c r="I38" s="139"/>
      <c r="J38" s="139"/>
      <c r="K38" s="140" t="e">
        <f t="shared" si="7"/>
        <v>#VALUE!</v>
      </c>
      <c r="L38" s="140" t="e">
        <f t="shared" si="8"/>
        <v>#VALUE!</v>
      </c>
      <c r="M38" s="141" t="e">
        <f t="shared" si="0"/>
        <v>#VALUE!</v>
      </c>
      <c r="N38" s="145" t="e">
        <f>IF(AND(G38="4 - Alto",M38=-4),"MODERADO",VLOOKUP(M38,[1]Parámetros!$B$20:$C$70,2,FALSE))</f>
        <v>#VALUE!</v>
      </c>
      <c r="O38" s="137">
        <f>+'[1]Matriz seguimiento (2)'!O38</f>
        <v>0</v>
      </c>
      <c r="P38" s="137">
        <f>+'[1]Matriz seguimiento (2)'!P38</f>
        <v>0</v>
      </c>
      <c r="Q38" s="142">
        <f>+'[1]Matriz seguimiento (2)'!Q38</f>
        <v>0</v>
      </c>
      <c r="R38" s="138">
        <f>+'[1]Matriz seguimiento (2)'!R38</f>
        <v>0</v>
      </c>
      <c r="S38" s="137">
        <f>+'[1]Matriz seguimiento (2)'!S38</f>
        <v>0</v>
      </c>
      <c r="T38" s="138">
        <f t="shared" si="9"/>
        <v>0</v>
      </c>
      <c r="U38" s="137">
        <f t="shared" si="2"/>
        <v>0</v>
      </c>
      <c r="V38" s="138" t="e">
        <f t="shared" si="3"/>
        <v>#VALUE!</v>
      </c>
      <c r="W38" s="138" t="e">
        <f t="shared" si="4"/>
        <v>#VALUE!</v>
      </c>
      <c r="X38" s="138" t="e">
        <f t="shared" si="5"/>
        <v>#VALUE!</v>
      </c>
      <c r="Y38" s="137" t="e">
        <f t="shared" si="6"/>
        <v>#VALUE!</v>
      </c>
      <c r="Z38" s="145" t="e">
        <f t="shared" si="1"/>
        <v>#VALUE!</v>
      </c>
      <c r="AA38" s="200" t="e">
        <f>IF(AND(U38="4 - Alto",Z38=-4),"MODERADO",VLOOKUP(Z38,[1]Parámetros!$B$20:$C$70,2,FALSE))</f>
        <v>#VALUE!</v>
      </c>
      <c r="AB38" s="484"/>
      <c r="AC38" s="485"/>
    </row>
    <row r="39" spans="1:29" x14ac:dyDescent="0.25">
      <c r="A39" s="147">
        <f>'[1]Matriz de riesgos'!A39</f>
        <v>29</v>
      </c>
      <c r="B39" s="152">
        <f>+'[1]Matriz seguimiento (2)'!B39</f>
        <v>0</v>
      </c>
      <c r="C39" s="149">
        <f>+'[1]Matriz seguimiento (2)'!C39</f>
        <v>0</v>
      </c>
      <c r="D39" s="149">
        <f>+'[1]Matriz seguimiento (2)'!D39</f>
        <v>0</v>
      </c>
      <c r="E39" s="149">
        <f>+'[1]Matriz seguimiento (2)'!E39</f>
        <v>0</v>
      </c>
      <c r="F39" s="152">
        <f>+'[1]Matriz seguimiento (2)'!F39</f>
        <v>0</v>
      </c>
      <c r="G39" s="151"/>
      <c r="H39" s="150"/>
      <c r="I39" s="152"/>
      <c r="J39" s="152"/>
      <c r="K39" s="153" t="e">
        <f t="shared" si="7"/>
        <v>#VALUE!</v>
      </c>
      <c r="L39" s="153" t="e">
        <f t="shared" si="8"/>
        <v>#VALUE!</v>
      </c>
      <c r="M39" s="154" t="e">
        <f t="shared" si="0"/>
        <v>#VALUE!</v>
      </c>
      <c r="N39" s="155" t="e">
        <f>IF(AND(G39="4 - Alto",M39=-4),"MODERADO",VLOOKUP(M39,[1]Parámetros!$B$20:$C$70,2,FALSE))</f>
        <v>#VALUE!</v>
      </c>
      <c r="O39" s="151">
        <f>+'[1]Matriz seguimiento (2)'!O39</f>
        <v>0</v>
      </c>
      <c r="P39" s="151">
        <f>+'[1]Matriz seguimiento (2)'!P39</f>
        <v>0</v>
      </c>
      <c r="Q39" s="156">
        <f>+'[1]Matriz seguimiento (2)'!Q39</f>
        <v>0</v>
      </c>
      <c r="R39" s="150">
        <f>+'[1]Matriz seguimiento (2)'!R39</f>
        <v>0</v>
      </c>
      <c r="S39" s="151">
        <f>+'[1]Matriz seguimiento (2)'!S39</f>
        <v>0</v>
      </c>
      <c r="T39" s="152">
        <f t="shared" si="9"/>
        <v>0</v>
      </c>
      <c r="U39" s="151">
        <f t="shared" si="2"/>
        <v>0</v>
      </c>
      <c r="V39" s="150" t="e">
        <f t="shared" si="3"/>
        <v>#VALUE!</v>
      </c>
      <c r="W39" s="150" t="e">
        <f t="shared" si="4"/>
        <v>#VALUE!</v>
      </c>
      <c r="X39" s="150" t="e">
        <f t="shared" si="5"/>
        <v>#VALUE!</v>
      </c>
      <c r="Y39" s="151" t="e">
        <f t="shared" si="6"/>
        <v>#VALUE!</v>
      </c>
      <c r="Z39" s="155" t="e">
        <f t="shared" si="1"/>
        <v>#VALUE!</v>
      </c>
      <c r="AA39" s="201" t="e">
        <f>IF(AND(U39="4 - Alto",Z39=-4),"MODERADO",VLOOKUP(Z39,[1]Parámetros!$B$20:$C$70,2,FALSE))</f>
        <v>#VALUE!</v>
      </c>
      <c r="AB39" s="482"/>
      <c r="AC39" s="483"/>
    </row>
    <row r="40" spans="1:29" x14ac:dyDescent="0.25">
      <c r="A40" s="131">
        <f>'[1]Matriz de riesgos'!A40</f>
        <v>30</v>
      </c>
      <c r="B40" s="139">
        <f>+'[1]Matriz seguimiento (2)'!B40</f>
        <v>0</v>
      </c>
      <c r="C40" s="199">
        <f>+'[1]Matriz seguimiento (2)'!C40</f>
        <v>0</v>
      </c>
      <c r="D40" s="134">
        <f>+'[1]Matriz seguimiento (2)'!D40</f>
        <v>0</v>
      </c>
      <c r="E40" s="135">
        <f>+'[1]Matriz seguimiento (2)'!E40</f>
        <v>0</v>
      </c>
      <c r="F40" s="136">
        <f>+'[1]Matriz seguimiento (2)'!F40</f>
        <v>0</v>
      </c>
      <c r="G40" s="137"/>
      <c r="H40" s="138"/>
      <c r="I40" s="139"/>
      <c r="J40" s="139"/>
      <c r="K40" s="140" t="e">
        <f t="shared" si="7"/>
        <v>#VALUE!</v>
      </c>
      <c r="L40" s="140" t="e">
        <f t="shared" si="8"/>
        <v>#VALUE!</v>
      </c>
      <c r="M40" s="141" t="e">
        <f t="shared" si="0"/>
        <v>#VALUE!</v>
      </c>
      <c r="N40" s="145" t="e">
        <f>IF(AND(G40="4 - Alto",M40=-4),"MODERADO",VLOOKUP(M40,[1]Parámetros!$B$20:$C$70,2,FALSE))</f>
        <v>#VALUE!</v>
      </c>
      <c r="O40" s="137">
        <f>+'[1]Matriz seguimiento (2)'!O40</f>
        <v>0</v>
      </c>
      <c r="P40" s="137">
        <f>+'[1]Matriz seguimiento (2)'!P40</f>
        <v>0</v>
      </c>
      <c r="Q40" s="142">
        <f>+'[1]Matriz seguimiento (2)'!Q40</f>
        <v>0</v>
      </c>
      <c r="R40" s="138">
        <f>+'[1]Matriz seguimiento (2)'!R40</f>
        <v>0</v>
      </c>
      <c r="S40" s="137">
        <f>+'[1]Matriz seguimiento (2)'!S40</f>
        <v>0</v>
      </c>
      <c r="T40" s="138">
        <f t="shared" si="9"/>
        <v>0</v>
      </c>
      <c r="U40" s="137">
        <f t="shared" si="2"/>
        <v>0</v>
      </c>
      <c r="V40" s="138" t="e">
        <f t="shared" si="3"/>
        <v>#VALUE!</v>
      </c>
      <c r="W40" s="138" t="e">
        <f t="shared" si="4"/>
        <v>#VALUE!</v>
      </c>
      <c r="X40" s="138" t="e">
        <f t="shared" si="5"/>
        <v>#VALUE!</v>
      </c>
      <c r="Y40" s="137" t="e">
        <f t="shared" si="6"/>
        <v>#VALUE!</v>
      </c>
      <c r="Z40" s="145" t="e">
        <f t="shared" si="1"/>
        <v>#VALUE!</v>
      </c>
      <c r="AA40" s="200" t="e">
        <f>IF(AND(U40="4 - Alto",Z40=-4),"MODERADO",VLOOKUP(Z40,[1]Parámetros!$B$20:$C$70,2,FALSE))</f>
        <v>#VALUE!</v>
      </c>
      <c r="AB40" s="484"/>
      <c r="AC40" s="485"/>
    </row>
    <row r="41" spans="1:29" x14ac:dyDescent="0.25">
      <c r="A41" s="147">
        <f>'[1]Matriz de riesgos'!A41</f>
        <v>31</v>
      </c>
      <c r="B41" s="152">
        <f>+'[1]Matriz seguimiento (2)'!B41</f>
        <v>0</v>
      </c>
      <c r="C41" s="149">
        <f>+'[1]Matriz seguimiento (2)'!C41</f>
        <v>0</v>
      </c>
      <c r="D41" s="149">
        <f>+'[1]Matriz seguimiento (2)'!D41</f>
        <v>0</v>
      </c>
      <c r="E41" s="149">
        <f>+'[1]Matriz seguimiento (2)'!E41</f>
        <v>0</v>
      </c>
      <c r="F41" s="152">
        <f>+'[1]Matriz seguimiento (2)'!F41</f>
        <v>0</v>
      </c>
      <c r="G41" s="151"/>
      <c r="H41" s="150"/>
      <c r="I41" s="152"/>
      <c r="J41" s="152"/>
      <c r="K41" s="153" t="e">
        <f t="shared" si="7"/>
        <v>#VALUE!</v>
      </c>
      <c r="L41" s="153" t="e">
        <f t="shared" si="8"/>
        <v>#VALUE!</v>
      </c>
      <c r="M41" s="154" t="e">
        <f t="shared" si="0"/>
        <v>#VALUE!</v>
      </c>
      <c r="N41" s="155" t="e">
        <f>IF(AND(G41="4 - Alto",M41=-4),"MODERADO",VLOOKUP(M41,[1]Parámetros!$B$20:$C$70,2,FALSE))</f>
        <v>#VALUE!</v>
      </c>
      <c r="O41" s="151">
        <f>+'[1]Matriz seguimiento (2)'!O41</f>
        <v>0</v>
      </c>
      <c r="P41" s="151">
        <f>+'[1]Matriz seguimiento (2)'!P41</f>
        <v>0</v>
      </c>
      <c r="Q41" s="156">
        <f>+'[1]Matriz seguimiento (2)'!Q41</f>
        <v>0</v>
      </c>
      <c r="R41" s="150">
        <f>+'[1]Matriz seguimiento (2)'!R41</f>
        <v>0</v>
      </c>
      <c r="S41" s="151">
        <f>+'[1]Matriz seguimiento (2)'!S41</f>
        <v>0</v>
      </c>
      <c r="T41" s="152">
        <f t="shared" si="9"/>
        <v>0</v>
      </c>
      <c r="U41" s="151">
        <f t="shared" si="2"/>
        <v>0</v>
      </c>
      <c r="V41" s="150" t="e">
        <f t="shared" si="3"/>
        <v>#VALUE!</v>
      </c>
      <c r="W41" s="150" t="e">
        <f t="shared" si="4"/>
        <v>#VALUE!</v>
      </c>
      <c r="X41" s="150" t="e">
        <f t="shared" si="5"/>
        <v>#VALUE!</v>
      </c>
      <c r="Y41" s="151" t="e">
        <f t="shared" si="6"/>
        <v>#VALUE!</v>
      </c>
      <c r="Z41" s="155" t="e">
        <f t="shared" si="1"/>
        <v>#VALUE!</v>
      </c>
      <c r="AA41" s="201" t="e">
        <f>IF(AND(U41="4 - Alto",Z41=-4),"MODERADO",VLOOKUP(Z41,[1]Parámetros!$B$20:$C$70,2,FALSE))</f>
        <v>#VALUE!</v>
      </c>
      <c r="AB41" s="482"/>
      <c r="AC41" s="483"/>
    </row>
    <row r="42" spans="1:29" x14ac:dyDescent="0.25">
      <c r="A42" s="131">
        <f>'[1]Matriz de riesgos'!A42</f>
        <v>32</v>
      </c>
      <c r="B42" s="139">
        <f>+'[1]Matriz seguimiento (2)'!B42</f>
        <v>0</v>
      </c>
      <c r="C42" s="199">
        <f>+'[1]Matriz seguimiento (2)'!C42</f>
        <v>0</v>
      </c>
      <c r="D42" s="134">
        <f>+'[1]Matriz seguimiento (2)'!D42</f>
        <v>0</v>
      </c>
      <c r="E42" s="135">
        <f>+'[1]Matriz seguimiento (2)'!E42</f>
        <v>0</v>
      </c>
      <c r="F42" s="136">
        <f>+'[1]Matriz seguimiento (2)'!F42</f>
        <v>0</v>
      </c>
      <c r="G42" s="137"/>
      <c r="H42" s="138"/>
      <c r="I42" s="139"/>
      <c r="J42" s="139"/>
      <c r="K42" s="140" t="e">
        <f t="shared" si="7"/>
        <v>#VALUE!</v>
      </c>
      <c r="L42" s="140" t="e">
        <f t="shared" si="8"/>
        <v>#VALUE!</v>
      </c>
      <c r="M42" s="141" t="e">
        <f t="shared" si="0"/>
        <v>#VALUE!</v>
      </c>
      <c r="N42" s="145" t="e">
        <f>IF(AND(G42="4 - Alto",M42=-4),"MODERADO",VLOOKUP(M42,[1]Parámetros!$B$20:$C$70,2,FALSE))</f>
        <v>#VALUE!</v>
      </c>
      <c r="O42" s="137">
        <f>+'[1]Matriz seguimiento (2)'!O42</f>
        <v>0</v>
      </c>
      <c r="P42" s="137">
        <f>+'[1]Matriz seguimiento (2)'!P42</f>
        <v>0</v>
      </c>
      <c r="Q42" s="142">
        <f>+'[1]Matriz seguimiento (2)'!Q42</f>
        <v>0</v>
      </c>
      <c r="R42" s="138">
        <f>+'[1]Matriz seguimiento (2)'!R42</f>
        <v>0</v>
      </c>
      <c r="S42" s="137">
        <f>+'[1]Matriz seguimiento (2)'!S42</f>
        <v>0</v>
      </c>
      <c r="T42" s="138">
        <f t="shared" si="9"/>
        <v>0</v>
      </c>
      <c r="U42" s="137">
        <f t="shared" si="2"/>
        <v>0</v>
      </c>
      <c r="V42" s="138" t="e">
        <f t="shared" si="3"/>
        <v>#VALUE!</v>
      </c>
      <c r="W42" s="138" t="e">
        <f t="shared" si="4"/>
        <v>#VALUE!</v>
      </c>
      <c r="X42" s="138" t="e">
        <f t="shared" si="5"/>
        <v>#VALUE!</v>
      </c>
      <c r="Y42" s="137" t="e">
        <f t="shared" si="6"/>
        <v>#VALUE!</v>
      </c>
      <c r="Z42" s="145" t="e">
        <f t="shared" si="1"/>
        <v>#VALUE!</v>
      </c>
      <c r="AA42" s="200" t="e">
        <f>IF(AND(U42="4 - Alto",Z42=-4),"MODERADO",VLOOKUP(Z42,[1]Parámetros!$B$20:$C$70,2,FALSE))</f>
        <v>#VALUE!</v>
      </c>
      <c r="AB42" s="484"/>
      <c r="AC42" s="485"/>
    </row>
    <row r="43" spans="1:29" x14ac:dyDescent="0.25">
      <c r="A43" s="147">
        <f>'[1]Matriz de riesgos'!A43</f>
        <v>33</v>
      </c>
      <c r="B43" s="152">
        <f>+'[1]Matriz seguimiento (2)'!B43</f>
        <v>0</v>
      </c>
      <c r="C43" s="149">
        <f>+'[1]Matriz seguimiento (2)'!C43</f>
        <v>0</v>
      </c>
      <c r="D43" s="149">
        <f>+'[1]Matriz seguimiento (2)'!D43</f>
        <v>0</v>
      </c>
      <c r="E43" s="149">
        <f>+'[1]Matriz seguimiento (2)'!E43</f>
        <v>0</v>
      </c>
      <c r="F43" s="152">
        <f>+'[1]Matriz seguimiento (2)'!F43</f>
        <v>0</v>
      </c>
      <c r="G43" s="151"/>
      <c r="H43" s="150"/>
      <c r="I43" s="152"/>
      <c r="J43" s="152"/>
      <c r="K43" s="153" t="e">
        <f t="shared" si="7"/>
        <v>#VALUE!</v>
      </c>
      <c r="L43" s="153" t="e">
        <f t="shared" si="8"/>
        <v>#VALUE!</v>
      </c>
      <c r="M43" s="154" t="e">
        <f t="shared" si="0"/>
        <v>#VALUE!</v>
      </c>
      <c r="N43" s="155" t="e">
        <f>IF(AND(G43="4 - Alto",M43=-4),"MODERADO",VLOOKUP(M43,[1]Parámetros!$B$20:$C$70,2,FALSE))</f>
        <v>#VALUE!</v>
      </c>
      <c r="O43" s="151">
        <f>+'[1]Matriz seguimiento (2)'!O43</f>
        <v>0</v>
      </c>
      <c r="P43" s="151">
        <f>+'[1]Matriz seguimiento (2)'!P43</f>
        <v>0</v>
      </c>
      <c r="Q43" s="156">
        <f>+'[1]Matriz seguimiento (2)'!Q43</f>
        <v>0</v>
      </c>
      <c r="R43" s="150">
        <f>+'[1]Matriz seguimiento (2)'!R43</f>
        <v>0</v>
      </c>
      <c r="S43" s="151">
        <f>+'[1]Matriz seguimiento (2)'!S43</f>
        <v>0</v>
      </c>
      <c r="T43" s="152">
        <f t="shared" si="9"/>
        <v>0</v>
      </c>
      <c r="U43" s="151">
        <f t="shared" si="2"/>
        <v>0</v>
      </c>
      <c r="V43" s="150" t="e">
        <f t="shared" si="3"/>
        <v>#VALUE!</v>
      </c>
      <c r="W43" s="150" t="e">
        <f t="shared" si="4"/>
        <v>#VALUE!</v>
      </c>
      <c r="X43" s="150" t="e">
        <f t="shared" si="5"/>
        <v>#VALUE!</v>
      </c>
      <c r="Y43" s="151" t="e">
        <f t="shared" si="6"/>
        <v>#VALUE!</v>
      </c>
      <c r="Z43" s="155" t="e">
        <f t="shared" si="1"/>
        <v>#VALUE!</v>
      </c>
      <c r="AA43" s="201" t="e">
        <f>IF(AND(U43="4 - Alto",Z43=-4),"MODERADO",VLOOKUP(Z43,[1]Parámetros!$B$20:$C$70,2,FALSE))</f>
        <v>#VALUE!</v>
      </c>
      <c r="AB43" s="482"/>
      <c r="AC43" s="483"/>
    </row>
    <row r="44" spans="1:29" x14ac:dyDescent="0.25">
      <c r="A44" s="131">
        <f>'[1]Matriz de riesgos'!A44</f>
        <v>34</v>
      </c>
      <c r="B44" s="139">
        <f>+'[1]Matriz seguimiento (2)'!B44</f>
        <v>0</v>
      </c>
      <c r="C44" s="199">
        <f>+'[1]Matriz seguimiento (2)'!C44</f>
        <v>0</v>
      </c>
      <c r="D44" s="134">
        <f>+'[1]Matriz seguimiento (2)'!D44</f>
        <v>0</v>
      </c>
      <c r="E44" s="135">
        <f>+'[1]Matriz seguimiento (2)'!E44</f>
        <v>0</v>
      </c>
      <c r="F44" s="136">
        <f>+'[1]Matriz seguimiento (2)'!F44</f>
        <v>0</v>
      </c>
      <c r="G44" s="137"/>
      <c r="H44" s="138"/>
      <c r="I44" s="139"/>
      <c r="J44" s="139"/>
      <c r="K44" s="140" t="e">
        <f t="shared" si="7"/>
        <v>#VALUE!</v>
      </c>
      <c r="L44" s="140" t="e">
        <f t="shared" si="8"/>
        <v>#VALUE!</v>
      </c>
      <c r="M44" s="141" t="e">
        <f t="shared" si="0"/>
        <v>#VALUE!</v>
      </c>
      <c r="N44" s="145" t="e">
        <f>IF(AND(G44="4 - Alto",M44=-4),"MODERADO",VLOOKUP(M44,[1]Parámetros!$B$20:$C$70,2,FALSE))</f>
        <v>#VALUE!</v>
      </c>
      <c r="O44" s="137">
        <f>+'[1]Matriz seguimiento (2)'!O44</f>
        <v>0</v>
      </c>
      <c r="P44" s="137">
        <f>+'[1]Matriz seguimiento (2)'!P44</f>
        <v>0</v>
      </c>
      <c r="Q44" s="142">
        <f>+'[1]Matriz seguimiento (2)'!Q44</f>
        <v>0</v>
      </c>
      <c r="R44" s="138">
        <f>+'[1]Matriz seguimiento (2)'!R44</f>
        <v>0</v>
      </c>
      <c r="S44" s="137">
        <f>+'[1]Matriz seguimiento (2)'!S44</f>
        <v>0</v>
      </c>
      <c r="T44" s="138">
        <f t="shared" si="9"/>
        <v>0</v>
      </c>
      <c r="U44" s="137">
        <f t="shared" si="2"/>
        <v>0</v>
      </c>
      <c r="V44" s="138" t="e">
        <f t="shared" si="3"/>
        <v>#VALUE!</v>
      </c>
      <c r="W44" s="138" t="e">
        <f t="shared" si="4"/>
        <v>#VALUE!</v>
      </c>
      <c r="X44" s="138" t="e">
        <f t="shared" si="5"/>
        <v>#VALUE!</v>
      </c>
      <c r="Y44" s="137" t="e">
        <f t="shared" si="6"/>
        <v>#VALUE!</v>
      </c>
      <c r="Z44" s="145" t="e">
        <f t="shared" si="1"/>
        <v>#VALUE!</v>
      </c>
      <c r="AA44" s="200" t="e">
        <f>IF(AND(U44="4 - Alto",Z44=-4),"MODERADO",VLOOKUP(Z44,[1]Parámetros!$B$20:$C$70,2,FALSE))</f>
        <v>#VALUE!</v>
      </c>
      <c r="AB44" s="484"/>
      <c r="AC44" s="485"/>
    </row>
    <row r="45" spans="1:29" x14ac:dyDescent="0.25">
      <c r="A45" s="147">
        <f>'[1]Matriz de riesgos'!A45</f>
        <v>35</v>
      </c>
      <c r="B45" s="152">
        <f>+'[1]Matriz seguimiento (2)'!B45</f>
        <v>0</v>
      </c>
      <c r="C45" s="149">
        <f>+'[1]Matriz seguimiento (2)'!C45</f>
        <v>0</v>
      </c>
      <c r="D45" s="149">
        <f>+'[1]Matriz seguimiento (2)'!D45</f>
        <v>0</v>
      </c>
      <c r="E45" s="149">
        <f>+'[1]Matriz seguimiento (2)'!E45</f>
        <v>0</v>
      </c>
      <c r="F45" s="152">
        <f>+'[1]Matriz seguimiento (2)'!F45</f>
        <v>0</v>
      </c>
      <c r="G45" s="151"/>
      <c r="H45" s="150"/>
      <c r="I45" s="152"/>
      <c r="J45" s="152"/>
      <c r="K45" s="153" t="e">
        <f t="shared" si="7"/>
        <v>#VALUE!</v>
      </c>
      <c r="L45" s="153" t="e">
        <f t="shared" si="8"/>
        <v>#VALUE!</v>
      </c>
      <c r="M45" s="154" t="e">
        <f t="shared" si="0"/>
        <v>#VALUE!</v>
      </c>
      <c r="N45" s="155" t="e">
        <f>IF(AND(G45="4 - Alto",M45=-4),"MODERADO",VLOOKUP(M45,[1]Parámetros!$B$20:$C$70,2,FALSE))</f>
        <v>#VALUE!</v>
      </c>
      <c r="O45" s="151">
        <f>+'[1]Matriz seguimiento (2)'!O45</f>
        <v>0</v>
      </c>
      <c r="P45" s="151">
        <f>+'[1]Matriz seguimiento (2)'!P45</f>
        <v>0</v>
      </c>
      <c r="Q45" s="156">
        <f>+'[1]Matriz seguimiento (2)'!Q45</f>
        <v>0</v>
      </c>
      <c r="R45" s="150">
        <f>+'[1]Matriz seguimiento (2)'!R45</f>
        <v>0</v>
      </c>
      <c r="S45" s="151">
        <f>+'[1]Matriz seguimiento (2)'!S45</f>
        <v>0</v>
      </c>
      <c r="T45" s="152">
        <f t="shared" si="9"/>
        <v>0</v>
      </c>
      <c r="U45" s="151">
        <f t="shared" si="2"/>
        <v>0</v>
      </c>
      <c r="V45" s="150" t="e">
        <f t="shared" si="3"/>
        <v>#VALUE!</v>
      </c>
      <c r="W45" s="150" t="e">
        <f t="shared" si="4"/>
        <v>#VALUE!</v>
      </c>
      <c r="X45" s="150" t="e">
        <f t="shared" si="5"/>
        <v>#VALUE!</v>
      </c>
      <c r="Y45" s="151" t="e">
        <f t="shared" si="6"/>
        <v>#VALUE!</v>
      </c>
      <c r="Z45" s="155" t="e">
        <f t="shared" si="1"/>
        <v>#VALUE!</v>
      </c>
      <c r="AA45" s="201" t="e">
        <f>IF(AND(U45="4 - Alto",Z45=-4),"MODERADO",VLOOKUP(Z45,[1]Parámetros!$B$20:$C$70,2,FALSE))</f>
        <v>#VALUE!</v>
      </c>
      <c r="AB45" s="482"/>
      <c r="AC45" s="483"/>
    </row>
    <row r="46" spans="1:29" x14ac:dyDescent="0.25">
      <c r="A46" s="131">
        <f>'[1]Matriz de riesgos'!A46</f>
        <v>36</v>
      </c>
      <c r="B46" s="139">
        <f>+'[1]Matriz seguimiento (2)'!B46</f>
        <v>0</v>
      </c>
      <c r="C46" s="199">
        <f>+'[1]Matriz seguimiento (2)'!C46</f>
        <v>0</v>
      </c>
      <c r="D46" s="134">
        <f>+'[1]Matriz seguimiento (2)'!D46</f>
        <v>0</v>
      </c>
      <c r="E46" s="135">
        <f>+'[1]Matriz seguimiento (2)'!E46</f>
        <v>0</v>
      </c>
      <c r="F46" s="136">
        <f>+'[1]Matriz seguimiento (2)'!F46</f>
        <v>0</v>
      </c>
      <c r="G46" s="137"/>
      <c r="H46" s="138"/>
      <c r="I46" s="139"/>
      <c r="J46" s="139"/>
      <c r="K46" s="140" t="e">
        <f t="shared" si="7"/>
        <v>#VALUE!</v>
      </c>
      <c r="L46" s="140" t="e">
        <f t="shared" si="8"/>
        <v>#VALUE!</v>
      </c>
      <c r="M46" s="141" t="e">
        <f t="shared" si="0"/>
        <v>#VALUE!</v>
      </c>
      <c r="N46" s="145" t="e">
        <f>IF(AND(G46="4 - Alto",M46=-4),"MODERADO",VLOOKUP(M46,[1]Parámetros!$B$20:$C$70,2,FALSE))</f>
        <v>#VALUE!</v>
      </c>
      <c r="O46" s="137">
        <f>+'[1]Matriz seguimiento (2)'!O46</f>
        <v>0</v>
      </c>
      <c r="P46" s="137">
        <f>+'[1]Matriz seguimiento (2)'!P46</f>
        <v>0</v>
      </c>
      <c r="Q46" s="142">
        <f>+'[1]Matriz seguimiento (2)'!Q46</f>
        <v>0</v>
      </c>
      <c r="R46" s="138">
        <f>+'[1]Matriz seguimiento (2)'!R46</f>
        <v>0</v>
      </c>
      <c r="S46" s="137">
        <f>+'[1]Matriz seguimiento (2)'!S46</f>
        <v>0</v>
      </c>
      <c r="T46" s="138">
        <f t="shared" si="9"/>
        <v>0</v>
      </c>
      <c r="U46" s="137">
        <f t="shared" si="2"/>
        <v>0</v>
      </c>
      <c r="V46" s="138" t="e">
        <f t="shared" si="3"/>
        <v>#VALUE!</v>
      </c>
      <c r="W46" s="138" t="e">
        <f t="shared" si="4"/>
        <v>#VALUE!</v>
      </c>
      <c r="X46" s="138" t="e">
        <f t="shared" si="5"/>
        <v>#VALUE!</v>
      </c>
      <c r="Y46" s="137" t="e">
        <f t="shared" si="6"/>
        <v>#VALUE!</v>
      </c>
      <c r="Z46" s="145" t="e">
        <f t="shared" si="1"/>
        <v>#VALUE!</v>
      </c>
      <c r="AA46" s="200" t="e">
        <f>IF(AND(U46="4 - Alto",Z46=-4),"MODERADO",VLOOKUP(Z46,[1]Parámetros!$B$20:$C$70,2,FALSE))</f>
        <v>#VALUE!</v>
      </c>
      <c r="AB46" s="484"/>
      <c r="AC46" s="485"/>
    </row>
    <row r="47" spans="1:29" x14ac:dyDescent="0.25">
      <c r="A47" s="147">
        <f>'[1]Matriz de riesgos'!A47</f>
        <v>37</v>
      </c>
      <c r="B47" s="152">
        <f>+'[1]Matriz seguimiento (2)'!B47</f>
        <v>0</v>
      </c>
      <c r="C47" s="149">
        <f>+'[1]Matriz seguimiento (2)'!C47</f>
        <v>0</v>
      </c>
      <c r="D47" s="149">
        <f>+'[1]Matriz seguimiento (2)'!D47</f>
        <v>0</v>
      </c>
      <c r="E47" s="149">
        <f>+'[1]Matriz seguimiento (2)'!E47</f>
        <v>0</v>
      </c>
      <c r="F47" s="152">
        <f>+'[1]Matriz seguimiento (2)'!F47</f>
        <v>0</v>
      </c>
      <c r="G47" s="151"/>
      <c r="H47" s="150"/>
      <c r="I47" s="152"/>
      <c r="J47" s="152"/>
      <c r="K47" s="153" t="e">
        <f t="shared" si="7"/>
        <v>#VALUE!</v>
      </c>
      <c r="L47" s="153" t="e">
        <f t="shared" si="8"/>
        <v>#VALUE!</v>
      </c>
      <c r="M47" s="154" t="e">
        <f t="shared" si="0"/>
        <v>#VALUE!</v>
      </c>
      <c r="N47" s="155" t="e">
        <f>IF(AND(G47="4 - Alto",M47=-4),"MODERADO",VLOOKUP(M47,[1]Parámetros!$B$20:$C$70,2,FALSE))</f>
        <v>#VALUE!</v>
      </c>
      <c r="O47" s="151">
        <f>+'[1]Matriz seguimiento (2)'!O47</f>
        <v>0</v>
      </c>
      <c r="P47" s="151">
        <f>+'[1]Matriz seguimiento (2)'!P47</f>
        <v>0</v>
      </c>
      <c r="Q47" s="156">
        <f>+'[1]Matriz seguimiento (2)'!Q47</f>
        <v>0</v>
      </c>
      <c r="R47" s="150">
        <f>+'[1]Matriz seguimiento (2)'!R47</f>
        <v>0</v>
      </c>
      <c r="S47" s="151">
        <f>+'[1]Matriz seguimiento (2)'!S47</f>
        <v>0</v>
      </c>
      <c r="T47" s="152">
        <f t="shared" si="9"/>
        <v>0</v>
      </c>
      <c r="U47" s="151">
        <f t="shared" si="2"/>
        <v>0</v>
      </c>
      <c r="V47" s="150" t="e">
        <f t="shared" si="3"/>
        <v>#VALUE!</v>
      </c>
      <c r="W47" s="150" t="e">
        <f t="shared" si="4"/>
        <v>#VALUE!</v>
      </c>
      <c r="X47" s="150" t="e">
        <f t="shared" si="5"/>
        <v>#VALUE!</v>
      </c>
      <c r="Y47" s="151" t="e">
        <f t="shared" si="6"/>
        <v>#VALUE!</v>
      </c>
      <c r="Z47" s="155" t="e">
        <f t="shared" si="1"/>
        <v>#VALUE!</v>
      </c>
      <c r="AA47" s="201" t="e">
        <f>IF(AND(U47="4 - Alto",Z47=-4),"MODERADO",VLOOKUP(Z47,[1]Parámetros!$B$20:$C$70,2,FALSE))</f>
        <v>#VALUE!</v>
      </c>
      <c r="AB47" s="482"/>
      <c r="AC47" s="483"/>
    </row>
    <row r="48" spans="1:29" x14ac:dyDescent="0.25">
      <c r="A48" s="131">
        <f>'[1]Matriz de riesgos'!A48</f>
        <v>38</v>
      </c>
      <c r="B48" s="139">
        <f>+'[1]Matriz seguimiento (2)'!B48</f>
        <v>0</v>
      </c>
      <c r="C48" s="199">
        <f>+'[1]Matriz seguimiento (2)'!C48</f>
        <v>0</v>
      </c>
      <c r="D48" s="134">
        <f>+'[1]Matriz seguimiento (2)'!D48</f>
        <v>0</v>
      </c>
      <c r="E48" s="135">
        <f>+'[1]Matriz seguimiento (2)'!E48</f>
        <v>0</v>
      </c>
      <c r="F48" s="136">
        <f>+'[1]Matriz seguimiento (2)'!F48</f>
        <v>0</v>
      </c>
      <c r="G48" s="137"/>
      <c r="H48" s="138"/>
      <c r="I48" s="139"/>
      <c r="J48" s="139"/>
      <c r="K48" s="140" t="e">
        <f t="shared" si="7"/>
        <v>#VALUE!</v>
      </c>
      <c r="L48" s="140" t="e">
        <f t="shared" si="8"/>
        <v>#VALUE!</v>
      </c>
      <c r="M48" s="141" t="e">
        <f t="shared" si="0"/>
        <v>#VALUE!</v>
      </c>
      <c r="N48" s="145" t="e">
        <f>IF(AND(G48="4 - Alto",M48=-4),"MODERADO",VLOOKUP(M48,[1]Parámetros!$B$20:$C$70,2,FALSE))</f>
        <v>#VALUE!</v>
      </c>
      <c r="O48" s="137">
        <f>+'[1]Matriz seguimiento (2)'!O48</f>
        <v>0</v>
      </c>
      <c r="P48" s="137">
        <f>+'[1]Matriz seguimiento (2)'!P48</f>
        <v>0</v>
      </c>
      <c r="Q48" s="142">
        <f>+'[1]Matriz seguimiento (2)'!Q48</f>
        <v>0</v>
      </c>
      <c r="R48" s="138">
        <f>+'[1]Matriz seguimiento (2)'!R48</f>
        <v>0</v>
      </c>
      <c r="S48" s="137">
        <f>+'[1]Matriz seguimiento (2)'!S48</f>
        <v>0</v>
      </c>
      <c r="T48" s="138">
        <f t="shared" si="9"/>
        <v>0</v>
      </c>
      <c r="U48" s="137">
        <f t="shared" si="2"/>
        <v>0</v>
      </c>
      <c r="V48" s="138" t="e">
        <f t="shared" si="3"/>
        <v>#VALUE!</v>
      </c>
      <c r="W48" s="138" t="e">
        <f t="shared" si="4"/>
        <v>#VALUE!</v>
      </c>
      <c r="X48" s="138" t="e">
        <f t="shared" si="5"/>
        <v>#VALUE!</v>
      </c>
      <c r="Y48" s="137" t="e">
        <f t="shared" si="6"/>
        <v>#VALUE!</v>
      </c>
      <c r="Z48" s="145" t="e">
        <f t="shared" si="1"/>
        <v>#VALUE!</v>
      </c>
      <c r="AA48" s="200" t="e">
        <f>IF(AND(U48="4 - Alto",Z48=-4),"MODERADO",VLOOKUP(Z48,[1]Parámetros!$B$20:$C$70,2,FALSE))</f>
        <v>#VALUE!</v>
      </c>
      <c r="AB48" s="484"/>
      <c r="AC48" s="485"/>
    </row>
    <row r="49" spans="1:29" x14ac:dyDescent="0.25">
      <c r="A49" s="147">
        <f>'[1]Matriz de riesgos'!A49</f>
        <v>39</v>
      </c>
      <c r="B49" s="152">
        <f>+'[1]Matriz seguimiento (2)'!B49</f>
        <v>0</v>
      </c>
      <c r="C49" s="149">
        <f>+'[1]Matriz seguimiento (2)'!C49</f>
        <v>0</v>
      </c>
      <c r="D49" s="149">
        <f>+'[1]Matriz seguimiento (2)'!D49</f>
        <v>0</v>
      </c>
      <c r="E49" s="149">
        <f>+'[1]Matriz seguimiento (2)'!E49</f>
        <v>0</v>
      </c>
      <c r="F49" s="152">
        <f>+'[1]Matriz seguimiento (2)'!F49</f>
        <v>0</v>
      </c>
      <c r="G49" s="151"/>
      <c r="H49" s="150"/>
      <c r="I49" s="152"/>
      <c r="J49" s="152"/>
      <c r="K49" s="153" t="e">
        <f t="shared" si="7"/>
        <v>#VALUE!</v>
      </c>
      <c r="L49" s="153" t="e">
        <f t="shared" si="8"/>
        <v>#VALUE!</v>
      </c>
      <c r="M49" s="154" t="e">
        <f t="shared" si="0"/>
        <v>#VALUE!</v>
      </c>
      <c r="N49" s="155" t="e">
        <f>IF(AND(G49="4 - Alto",M49=-4),"MODERADO",VLOOKUP(M49,[1]Parámetros!$B$20:$C$70,2,FALSE))</f>
        <v>#VALUE!</v>
      </c>
      <c r="O49" s="151">
        <f>+'[1]Matriz seguimiento (2)'!O49</f>
        <v>0</v>
      </c>
      <c r="P49" s="151">
        <f>+'[1]Matriz seguimiento (2)'!P49</f>
        <v>0</v>
      </c>
      <c r="Q49" s="156">
        <f>+'[1]Matriz seguimiento (2)'!Q49</f>
        <v>0</v>
      </c>
      <c r="R49" s="150">
        <f>+'[1]Matriz seguimiento (2)'!R49</f>
        <v>0</v>
      </c>
      <c r="S49" s="151">
        <f>+'[1]Matriz seguimiento (2)'!S49</f>
        <v>0</v>
      </c>
      <c r="T49" s="152">
        <f t="shared" si="9"/>
        <v>0</v>
      </c>
      <c r="U49" s="151">
        <f t="shared" si="2"/>
        <v>0</v>
      </c>
      <c r="V49" s="150" t="e">
        <f t="shared" si="3"/>
        <v>#VALUE!</v>
      </c>
      <c r="W49" s="150" t="e">
        <f t="shared" si="4"/>
        <v>#VALUE!</v>
      </c>
      <c r="X49" s="150" t="e">
        <f t="shared" si="5"/>
        <v>#VALUE!</v>
      </c>
      <c r="Y49" s="151" t="e">
        <f t="shared" si="6"/>
        <v>#VALUE!</v>
      </c>
      <c r="Z49" s="155" t="e">
        <f t="shared" si="1"/>
        <v>#VALUE!</v>
      </c>
      <c r="AA49" s="201" t="e">
        <f>IF(AND(U49="4 - Alto",Z49=-4),"MODERADO",VLOOKUP(Z49,[1]Parámetros!$B$20:$C$70,2,FALSE))</f>
        <v>#VALUE!</v>
      </c>
      <c r="AB49" s="482"/>
      <c r="AC49" s="483"/>
    </row>
    <row r="50" spans="1:29" x14ac:dyDescent="0.25">
      <c r="A50" s="131">
        <f>'[1]Matriz de riesgos'!A50</f>
        <v>40</v>
      </c>
      <c r="B50" s="139">
        <f>+'[1]Matriz seguimiento (2)'!B50</f>
        <v>0</v>
      </c>
      <c r="C50" s="199">
        <f>+'[1]Matriz seguimiento (2)'!C50</f>
        <v>0</v>
      </c>
      <c r="D50" s="134">
        <f>+'[1]Matriz seguimiento (2)'!D50</f>
        <v>0</v>
      </c>
      <c r="E50" s="135">
        <f>+'[1]Matriz seguimiento (2)'!E50</f>
        <v>0</v>
      </c>
      <c r="F50" s="136">
        <f>+'[1]Matriz seguimiento (2)'!F50</f>
        <v>0</v>
      </c>
      <c r="G50" s="137"/>
      <c r="H50" s="138"/>
      <c r="I50" s="139"/>
      <c r="J50" s="139"/>
      <c r="K50" s="140" t="e">
        <f t="shared" si="7"/>
        <v>#VALUE!</v>
      </c>
      <c r="L50" s="140" t="e">
        <f t="shared" si="8"/>
        <v>#VALUE!</v>
      </c>
      <c r="M50" s="141" t="e">
        <f t="shared" si="0"/>
        <v>#VALUE!</v>
      </c>
      <c r="N50" s="145" t="e">
        <f>IF(AND(G50="4 - Alto",M50=-4),"MODERADO",VLOOKUP(M50,[1]Parámetros!$B$20:$C$70,2,FALSE))</f>
        <v>#VALUE!</v>
      </c>
      <c r="O50" s="137">
        <f>+'[1]Matriz seguimiento (2)'!O50</f>
        <v>0</v>
      </c>
      <c r="P50" s="137">
        <f>+'[1]Matriz seguimiento (2)'!P50</f>
        <v>0</v>
      </c>
      <c r="Q50" s="142">
        <f>+'[1]Matriz seguimiento (2)'!Q50</f>
        <v>0</v>
      </c>
      <c r="R50" s="138">
        <f>+'[1]Matriz seguimiento (2)'!R50</f>
        <v>0</v>
      </c>
      <c r="S50" s="137">
        <f>+'[1]Matriz seguimiento (2)'!S50</f>
        <v>0</v>
      </c>
      <c r="T50" s="138">
        <f t="shared" si="9"/>
        <v>0</v>
      </c>
      <c r="U50" s="137">
        <f t="shared" si="2"/>
        <v>0</v>
      </c>
      <c r="V50" s="138" t="e">
        <f t="shared" si="3"/>
        <v>#VALUE!</v>
      </c>
      <c r="W50" s="138" t="e">
        <f t="shared" si="4"/>
        <v>#VALUE!</v>
      </c>
      <c r="X50" s="138" t="e">
        <f t="shared" si="5"/>
        <v>#VALUE!</v>
      </c>
      <c r="Y50" s="137" t="e">
        <f t="shared" si="6"/>
        <v>#VALUE!</v>
      </c>
      <c r="Z50" s="145" t="e">
        <f t="shared" si="1"/>
        <v>#VALUE!</v>
      </c>
      <c r="AA50" s="200" t="e">
        <f>IF(AND(U50="4 - Alto",Z50=-4),"MODERADO",VLOOKUP(Z50,[1]Parámetros!$B$20:$C$70,2,FALSE))</f>
        <v>#VALUE!</v>
      </c>
      <c r="AB50" s="484"/>
      <c r="AC50" s="485"/>
    </row>
    <row r="51" spans="1:29" ht="15" customHeight="1" x14ac:dyDescent="0.25">
      <c r="A51" s="147">
        <f>'[1]Matriz de riesgos'!A51</f>
        <v>41</v>
      </c>
      <c r="B51" s="152">
        <f>+'[1]Matriz seguimiento (2)'!B51</f>
        <v>0</v>
      </c>
      <c r="C51" s="149">
        <f>+'[1]Matriz seguimiento (2)'!C51</f>
        <v>0</v>
      </c>
      <c r="D51" s="149">
        <f>+'[1]Matriz seguimiento (2)'!D51</f>
        <v>0</v>
      </c>
      <c r="E51" s="149">
        <f>+'[1]Matriz seguimiento (2)'!E51</f>
        <v>0</v>
      </c>
      <c r="F51" s="152">
        <f>+'[1]Matriz seguimiento (2)'!F51</f>
        <v>0</v>
      </c>
      <c r="G51" s="151"/>
      <c r="H51" s="150"/>
      <c r="I51" s="152"/>
      <c r="J51" s="152"/>
      <c r="K51" s="153" t="e">
        <f t="shared" si="7"/>
        <v>#VALUE!</v>
      </c>
      <c r="L51" s="153" t="e">
        <f t="shared" si="8"/>
        <v>#VALUE!</v>
      </c>
      <c r="M51" s="154" t="e">
        <f t="shared" si="0"/>
        <v>#VALUE!</v>
      </c>
      <c r="N51" s="155" t="e">
        <f>IF(AND(G51="4 - Alto",M51=-4),"MODERADO",VLOOKUP(M51,[1]Parámetros!$B$20:$C$70,2,FALSE))</f>
        <v>#VALUE!</v>
      </c>
      <c r="O51" s="151">
        <f>+'[1]Matriz seguimiento (2)'!O51</f>
        <v>0</v>
      </c>
      <c r="P51" s="151">
        <f>+'[1]Matriz seguimiento (2)'!P51</f>
        <v>0</v>
      </c>
      <c r="Q51" s="156">
        <f>+'[1]Matriz seguimiento (2)'!Q51</f>
        <v>0</v>
      </c>
      <c r="R51" s="150">
        <f>+'[1]Matriz seguimiento (2)'!R51</f>
        <v>0</v>
      </c>
      <c r="S51" s="151">
        <f>+'[1]Matriz seguimiento (2)'!S51</f>
        <v>0</v>
      </c>
      <c r="T51" s="152">
        <f t="shared" si="9"/>
        <v>0</v>
      </c>
      <c r="U51" s="151">
        <f t="shared" si="2"/>
        <v>0</v>
      </c>
      <c r="V51" s="150" t="e">
        <f t="shared" si="3"/>
        <v>#VALUE!</v>
      </c>
      <c r="W51" s="150" t="e">
        <f t="shared" si="4"/>
        <v>#VALUE!</v>
      </c>
      <c r="X51" s="150" t="e">
        <f t="shared" si="5"/>
        <v>#VALUE!</v>
      </c>
      <c r="Y51" s="151" t="e">
        <f t="shared" si="6"/>
        <v>#VALUE!</v>
      </c>
      <c r="Z51" s="155" t="e">
        <f t="shared" si="1"/>
        <v>#VALUE!</v>
      </c>
      <c r="AA51" s="201" t="e">
        <f>IF(AND(U51="4 - Alto",Z51=-4),"MODERADO",VLOOKUP(Z51,[1]Parámetros!$B$20:$C$70,2,FALSE))</f>
        <v>#VALUE!</v>
      </c>
      <c r="AB51" s="482"/>
      <c r="AC51" s="483"/>
    </row>
    <row r="52" spans="1:29" x14ac:dyDescent="0.25">
      <c r="A52" s="131">
        <f>'[1]Matriz de riesgos'!A52</f>
        <v>42</v>
      </c>
      <c r="B52" s="139">
        <f>+'[1]Matriz seguimiento (2)'!B52</f>
        <v>0</v>
      </c>
      <c r="C52" s="199">
        <f>+'[1]Matriz seguimiento (2)'!C52</f>
        <v>0</v>
      </c>
      <c r="D52" s="134">
        <f>+'[1]Matriz seguimiento (2)'!D52</f>
        <v>0</v>
      </c>
      <c r="E52" s="135">
        <f>+'[1]Matriz seguimiento (2)'!E52</f>
        <v>0</v>
      </c>
      <c r="F52" s="136">
        <f>+'[1]Matriz seguimiento (2)'!F52</f>
        <v>0</v>
      </c>
      <c r="G52" s="137"/>
      <c r="H52" s="138"/>
      <c r="I52" s="139"/>
      <c r="J52" s="139"/>
      <c r="K52" s="140" t="e">
        <f t="shared" si="7"/>
        <v>#VALUE!</v>
      </c>
      <c r="L52" s="140" t="e">
        <f t="shared" si="8"/>
        <v>#VALUE!</v>
      </c>
      <c r="M52" s="141" t="e">
        <f t="shared" si="0"/>
        <v>#VALUE!</v>
      </c>
      <c r="N52" s="145" t="e">
        <f>IF(AND(G52="4 - Alto",M52=-4),"MODERADO",VLOOKUP(M52,[1]Parámetros!$B$20:$C$70,2,FALSE))</f>
        <v>#VALUE!</v>
      </c>
      <c r="O52" s="137">
        <f>+'[1]Matriz seguimiento (2)'!O52</f>
        <v>0</v>
      </c>
      <c r="P52" s="137">
        <f>+'[1]Matriz seguimiento (2)'!P52</f>
        <v>0</v>
      </c>
      <c r="Q52" s="142">
        <f>+'[1]Matriz seguimiento (2)'!Q52</f>
        <v>0</v>
      </c>
      <c r="R52" s="138">
        <f>+'[1]Matriz seguimiento (2)'!R52</f>
        <v>0</v>
      </c>
      <c r="S52" s="137">
        <f>+'[1]Matriz seguimiento (2)'!S52</f>
        <v>0</v>
      </c>
      <c r="T52" s="138">
        <f t="shared" si="9"/>
        <v>0</v>
      </c>
      <c r="U52" s="137">
        <f t="shared" si="2"/>
        <v>0</v>
      </c>
      <c r="V52" s="138" t="e">
        <f t="shared" si="3"/>
        <v>#VALUE!</v>
      </c>
      <c r="W52" s="138" t="e">
        <f t="shared" si="4"/>
        <v>#VALUE!</v>
      </c>
      <c r="X52" s="138" t="e">
        <f t="shared" si="5"/>
        <v>#VALUE!</v>
      </c>
      <c r="Y52" s="137" t="e">
        <f t="shared" si="6"/>
        <v>#VALUE!</v>
      </c>
      <c r="Z52" s="145" t="e">
        <f t="shared" si="1"/>
        <v>#VALUE!</v>
      </c>
      <c r="AA52" s="200" t="e">
        <f>IF(AND(U52="4 - Alto",Z52=-4),"MODERADO",VLOOKUP(Z52,[1]Parámetros!$B$20:$C$70,2,FALSE))</f>
        <v>#VALUE!</v>
      </c>
      <c r="AB52" s="484"/>
      <c r="AC52" s="485"/>
    </row>
    <row r="53" spans="1:29" x14ac:dyDescent="0.25">
      <c r="A53" s="147">
        <f>'[1]Matriz de riesgos'!A53</f>
        <v>43</v>
      </c>
      <c r="B53" s="152">
        <f>+'[1]Matriz seguimiento (2)'!B53</f>
        <v>0</v>
      </c>
      <c r="C53" s="149">
        <f>+'[1]Matriz seguimiento (2)'!C53</f>
        <v>0</v>
      </c>
      <c r="D53" s="149">
        <f>+'[1]Matriz seguimiento (2)'!D53</f>
        <v>0</v>
      </c>
      <c r="E53" s="149">
        <f>+'[1]Matriz seguimiento (2)'!E53</f>
        <v>0</v>
      </c>
      <c r="F53" s="152">
        <f>+'[1]Matriz seguimiento (2)'!F53</f>
        <v>0</v>
      </c>
      <c r="G53" s="151"/>
      <c r="H53" s="150"/>
      <c r="I53" s="152"/>
      <c r="J53" s="152"/>
      <c r="K53" s="153" t="e">
        <f t="shared" si="7"/>
        <v>#VALUE!</v>
      </c>
      <c r="L53" s="153" t="e">
        <f t="shared" si="8"/>
        <v>#VALUE!</v>
      </c>
      <c r="M53" s="154" t="e">
        <f t="shared" si="0"/>
        <v>#VALUE!</v>
      </c>
      <c r="N53" s="155" t="e">
        <f>IF(AND(G53="4 - Alto",M53=-4),"MODERADO",VLOOKUP(M53,[1]Parámetros!$B$20:$C$70,2,FALSE))</f>
        <v>#VALUE!</v>
      </c>
      <c r="O53" s="151">
        <f>+'[1]Matriz seguimiento (2)'!O53</f>
        <v>0</v>
      </c>
      <c r="P53" s="151">
        <f>+'[1]Matriz seguimiento (2)'!P53</f>
        <v>0</v>
      </c>
      <c r="Q53" s="156">
        <f>+'[1]Matriz seguimiento (2)'!Q53</f>
        <v>0</v>
      </c>
      <c r="R53" s="150">
        <f>+'[1]Matriz seguimiento (2)'!R53</f>
        <v>0</v>
      </c>
      <c r="S53" s="151">
        <f>+'[1]Matriz seguimiento (2)'!S53</f>
        <v>0</v>
      </c>
      <c r="T53" s="152">
        <f t="shared" si="9"/>
        <v>0</v>
      </c>
      <c r="U53" s="151">
        <f t="shared" si="2"/>
        <v>0</v>
      </c>
      <c r="V53" s="150" t="e">
        <f t="shared" si="3"/>
        <v>#VALUE!</v>
      </c>
      <c r="W53" s="150" t="e">
        <f t="shared" si="4"/>
        <v>#VALUE!</v>
      </c>
      <c r="X53" s="150" t="e">
        <f t="shared" si="5"/>
        <v>#VALUE!</v>
      </c>
      <c r="Y53" s="151" t="e">
        <f t="shared" si="6"/>
        <v>#VALUE!</v>
      </c>
      <c r="Z53" s="155" t="e">
        <f t="shared" si="1"/>
        <v>#VALUE!</v>
      </c>
      <c r="AA53" s="201" t="e">
        <f>IF(AND(U53="4 - Alto",Z53=-4),"MODERADO",VLOOKUP(Z53,[1]Parámetros!$B$20:$C$70,2,FALSE))</f>
        <v>#VALUE!</v>
      </c>
      <c r="AB53" s="482"/>
      <c r="AC53" s="483"/>
    </row>
    <row r="54" spans="1:29" x14ac:dyDescent="0.25">
      <c r="A54" s="131">
        <f>'[1]Matriz de riesgos'!A54</f>
        <v>44</v>
      </c>
      <c r="B54" s="139">
        <f>+'[1]Matriz seguimiento (2)'!B54</f>
        <v>0</v>
      </c>
      <c r="C54" s="199">
        <f>+'[1]Matriz seguimiento (2)'!C54</f>
        <v>0</v>
      </c>
      <c r="D54" s="134">
        <f>+'[1]Matriz seguimiento (2)'!D54</f>
        <v>0</v>
      </c>
      <c r="E54" s="135">
        <f>+'[1]Matriz seguimiento (2)'!E54</f>
        <v>0</v>
      </c>
      <c r="F54" s="136">
        <f>+'[1]Matriz seguimiento (2)'!F54</f>
        <v>0</v>
      </c>
      <c r="G54" s="137"/>
      <c r="H54" s="138"/>
      <c r="I54" s="139"/>
      <c r="J54" s="139"/>
      <c r="K54" s="140" t="e">
        <f t="shared" si="7"/>
        <v>#VALUE!</v>
      </c>
      <c r="L54" s="140" t="e">
        <f t="shared" si="8"/>
        <v>#VALUE!</v>
      </c>
      <c r="M54" s="141" t="e">
        <f t="shared" si="0"/>
        <v>#VALUE!</v>
      </c>
      <c r="N54" s="145" t="e">
        <f>IF(AND(G54="4 - Alto",M54=-4),"MODERADO",VLOOKUP(M54,[1]Parámetros!$B$20:$C$70,2,FALSE))</f>
        <v>#VALUE!</v>
      </c>
      <c r="O54" s="137">
        <f>+'[1]Matriz seguimiento (2)'!O54</f>
        <v>0</v>
      </c>
      <c r="P54" s="137">
        <f>+'[1]Matriz seguimiento (2)'!P54</f>
        <v>0</v>
      </c>
      <c r="Q54" s="142">
        <f>+'[1]Matriz seguimiento (2)'!Q54</f>
        <v>0</v>
      </c>
      <c r="R54" s="138">
        <f>+'[1]Matriz seguimiento (2)'!R54</f>
        <v>0</v>
      </c>
      <c r="S54" s="137">
        <f>+'[1]Matriz seguimiento (2)'!S54</f>
        <v>0</v>
      </c>
      <c r="T54" s="138">
        <f t="shared" si="9"/>
        <v>0</v>
      </c>
      <c r="U54" s="137">
        <f t="shared" si="2"/>
        <v>0</v>
      </c>
      <c r="V54" s="138" t="e">
        <f t="shared" si="3"/>
        <v>#VALUE!</v>
      </c>
      <c r="W54" s="138" t="e">
        <f t="shared" si="4"/>
        <v>#VALUE!</v>
      </c>
      <c r="X54" s="138" t="e">
        <f t="shared" si="5"/>
        <v>#VALUE!</v>
      </c>
      <c r="Y54" s="137" t="e">
        <f t="shared" si="6"/>
        <v>#VALUE!</v>
      </c>
      <c r="Z54" s="145" t="e">
        <f t="shared" si="1"/>
        <v>#VALUE!</v>
      </c>
      <c r="AA54" s="200" t="e">
        <f>IF(AND(U54="4 - Alto",Z54=-4),"MODERADO",VLOOKUP(Z54,[1]Parámetros!$B$20:$C$70,2,FALSE))</f>
        <v>#VALUE!</v>
      </c>
      <c r="AB54" s="484"/>
      <c r="AC54" s="485"/>
    </row>
    <row r="55" spans="1:29" x14ac:dyDescent="0.25">
      <c r="A55" s="147">
        <f>'[1]Matriz de riesgos'!A55</f>
        <v>45</v>
      </c>
      <c r="B55" s="152">
        <f>+'[1]Matriz seguimiento (2)'!B55</f>
        <v>0</v>
      </c>
      <c r="C55" s="149">
        <f>+'[1]Matriz seguimiento (2)'!C55</f>
        <v>0</v>
      </c>
      <c r="D55" s="149">
        <f>+'[1]Matriz seguimiento (2)'!D55</f>
        <v>0</v>
      </c>
      <c r="E55" s="149">
        <f>+'[1]Matriz seguimiento (2)'!E55</f>
        <v>0</v>
      </c>
      <c r="F55" s="152">
        <f>+'[1]Matriz seguimiento (2)'!F55</f>
        <v>0</v>
      </c>
      <c r="G55" s="151"/>
      <c r="H55" s="150"/>
      <c r="I55" s="152"/>
      <c r="J55" s="152"/>
      <c r="K55" s="153" t="e">
        <f t="shared" si="7"/>
        <v>#VALUE!</v>
      </c>
      <c r="L55" s="153" t="e">
        <f t="shared" si="8"/>
        <v>#VALUE!</v>
      </c>
      <c r="M55" s="154" t="e">
        <f t="shared" si="0"/>
        <v>#VALUE!</v>
      </c>
      <c r="N55" s="155" t="e">
        <f>IF(AND(G55="4 - Alto",M55=-4),"MODERADO",VLOOKUP(M55,[1]Parámetros!$B$20:$C$70,2,FALSE))</f>
        <v>#VALUE!</v>
      </c>
      <c r="O55" s="151">
        <f>+'[1]Matriz seguimiento (2)'!O55</f>
        <v>0</v>
      </c>
      <c r="P55" s="151">
        <f>+'[1]Matriz seguimiento (2)'!P55</f>
        <v>0</v>
      </c>
      <c r="Q55" s="156">
        <f>+'[1]Matriz seguimiento (2)'!Q55</f>
        <v>0</v>
      </c>
      <c r="R55" s="150">
        <f>+'[1]Matriz seguimiento (2)'!R55</f>
        <v>0</v>
      </c>
      <c r="S55" s="151">
        <f>+'[1]Matriz seguimiento (2)'!S55</f>
        <v>0</v>
      </c>
      <c r="T55" s="152">
        <f t="shared" si="9"/>
        <v>0</v>
      </c>
      <c r="U55" s="151">
        <f t="shared" si="2"/>
        <v>0</v>
      </c>
      <c r="V55" s="150" t="e">
        <f t="shared" si="3"/>
        <v>#VALUE!</v>
      </c>
      <c r="W55" s="150" t="e">
        <f t="shared" si="4"/>
        <v>#VALUE!</v>
      </c>
      <c r="X55" s="150" t="e">
        <f t="shared" si="5"/>
        <v>#VALUE!</v>
      </c>
      <c r="Y55" s="151" t="e">
        <f t="shared" si="6"/>
        <v>#VALUE!</v>
      </c>
      <c r="Z55" s="155" t="e">
        <f t="shared" si="1"/>
        <v>#VALUE!</v>
      </c>
      <c r="AA55" s="201" t="e">
        <f>IF(AND(U55="4 - Alto",Z55=-4),"MODERADO",VLOOKUP(Z55,[1]Parámetros!$B$20:$C$70,2,FALSE))</f>
        <v>#VALUE!</v>
      </c>
      <c r="AB55" s="482"/>
      <c r="AC55" s="483"/>
    </row>
    <row r="56" spans="1:29" x14ac:dyDescent="0.25">
      <c r="A56" s="131">
        <f>'[1]Matriz de riesgos'!A56</f>
        <v>46</v>
      </c>
      <c r="B56" s="139">
        <f>+'[1]Matriz seguimiento (2)'!B56</f>
        <v>0</v>
      </c>
      <c r="C56" s="199">
        <f>+'[1]Matriz seguimiento (2)'!C56</f>
        <v>0</v>
      </c>
      <c r="D56" s="134">
        <f>+'[1]Matriz seguimiento (2)'!D56</f>
        <v>0</v>
      </c>
      <c r="E56" s="135">
        <f>+'[1]Matriz seguimiento (2)'!E56</f>
        <v>0</v>
      </c>
      <c r="F56" s="136">
        <f>+'[1]Matriz seguimiento (2)'!F56</f>
        <v>0</v>
      </c>
      <c r="G56" s="137"/>
      <c r="H56" s="138"/>
      <c r="I56" s="139"/>
      <c r="J56" s="139"/>
      <c r="K56" s="140" t="e">
        <f t="shared" si="7"/>
        <v>#VALUE!</v>
      </c>
      <c r="L56" s="140" t="e">
        <f t="shared" si="8"/>
        <v>#VALUE!</v>
      </c>
      <c r="M56" s="141" t="e">
        <f t="shared" si="0"/>
        <v>#VALUE!</v>
      </c>
      <c r="N56" s="145" t="e">
        <f>IF(AND(G56="4 - Alto",M56=-4),"MODERADO",VLOOKUP(M56,[1]Parámetros!$B$20:$C$70,2,FALSE))</f>
        <v>#VALUE!</v>
      </c>
      <c r="O56" s="137">
        <f>+'[1]Matriz seguimiento (2)'!O56</f>
        <v>0</v>
      </c>
      <c r="P56" s="137">
        <f>+'[1]Matriz seguimiento (2)'!P56</f>
        <v>0</v>
      </c>
      <c r="Q56" s="142">
        <f>+'[1]Matriz seguimiento (2)'!Q56</f>
        <v>0</v>
      </c>
      <c r="R56" s="138">
        <f>+'[1]Matriz seguimiento (2)'!R56</f>
        <v>0</v>
      </c>
      <c r="S56" s="137">
        <f>+'[1]Matriz seguimiento (2)'!S56</f>
        <v>0</v>
      </c>
      <c r="T56" s="138">
        <f t="shared" si="9"/>
        <v>0</v>
      </c>
      <c r="U56" s="137">
        <f t="shared" si="2"/>
        <v>0</v>
      </c>
      <c r="V56" s="138" t="e">
        <f t="shared" si="3"/>
        <v>#VALUE!</v>
      </c>
      <c r="W56" s="138" t="e">
        <f t="shared" si="4"/>
        <v>#VALUE!</v>
      </c>
      <c r="X56" s="138" t="e">
        <f t="shared" si="5"/>
        <v>#VALUE!</v>
      </c>
      <c r="Y56" s="137" t="e">
        <f t="shared" si="6"/>
        <v>#VALUE!</v>
      </c>
      <c r="Z56" s="145" t="e">
        <f t="shared" si="1"/>
        <v>#VALUE!</v>
      </c>
      <c r="AA56" s="200" t="e">
        <f>IF(AND(U56="4 - Alto",Z56=-4),"MODERADO",VLOOKUP(Z56,[1]Parámetros!$B$20:$C$70,2,FALSE))</f>
        <v>#VALUE!</v>
      </c>
      <c r="AB56" s="484"/>
      <c r="AC56" s="485"/>
    </row>
    <row r="57" spans="1:29" x14ac:dyDescent="0.25">
      <c r="A57" s="147">
        <f>'[1]Matriz de riesgos'!A57</f>
        <v>47</v>
      </c>
      <c r="B57" s="152">
        <f>+'[1]Matriz seguimiento (2)'!B57</f>
        <v>0</v>
      </c>
      <c r="C57" s="149">
        <f>+'[1]Matriz seguimiento (2)'!C57</f>
        <v>0</v>
      </c>
      <c r="D57" s="149">
        <f>+'[1]Matriz seguimiento (2)'!D57</f>
        <v>0</v>
      </c>
      <c r="E57" s="149">
        <f>+'[1]Matriz seguimiento (2)'!E57</f>
        <v>0</v>
      </c>
      <c r="F57" s="152">
        <f>+'[1]Matriz seguimiento (2)'!F57</f>
        <v>0</v>
      </c>
      <c r="G57" s="151"/>
      <c r="H57" s="150"/>
      <c r="I57" s="152"/>
      <c r="J57" s="152"/>
      <c r="K57" s="153" t="e">
        <f t="shared" si="7"/>
        <v>#VALUE!</v>
      </c>
      <c r="L57" s="153" t="e">
        <f t="shared" si="8"/>
        <v>#VALUE!</v>
      </c>
      <c r="M57" s="154" t="e">
        <f t="shared" si="0"/>
        <v>#VALUE!</v>
      </c>
      <c r="N57" s="155" t="e">
        <f>IF(AND(G57="4 - Alto",M57=-4),"MODERADO",VLOOKUP(M57,[1]Parámetros!$B$20:$C$70,2,FALSE))</f>
        <v>#VALUE!</v>
      </c>
      <c r="O57" s="151">
        <f>+'[1]Matriz seguimiento (2)'!O57</f>
        <v>0</v>
      </c>
      <c r="P57" s="151">
        <f>+'[1]Matriz seguimiento (2)'!P57</f>
        <v>0</v>
      </c>
      <c r="Q57" s="156">
        <f>+'[1]Matriz seguimiento (2)'!Q57</f>
        <v>0</v>
      </c>
      <c r="R57" s="150">
        <f>+'[1]Matriz seguimiento (2)'!R57</f>
        <v>0</v>
      </c>
      <c r="S57" s="151">
        <f>+'[1]Matriz seguimiento (2)'!S57</f>
        <v>0</v>
      </c>
      <c r="T57" s="152">
        <f t="shared" si="9"/>
        <v>0</v>
      </c>
      <c r="U57" s="151">
        <f t="shared" si="2"/>
        <v>0</v>
      </c>
      <c r="V57" s="150" t="e">
        <f t="shared" si="3"/>
        <v>#VALUE!</v>
      </c>
      <c r="W57" s="150" t="e">
        <f t="shared" si="4"/>
        <v>#VALUE!</v>
      </c>
      <c r="X57" s="150" t="e">
        <f t="shared" si="5"/>
        <v>#VALUE!</v>
      </c>
      <c r="Y57" s="151" t="e">
        <f t="shared" si="6"/>
        <v>#VALUE!</v>
      </c>
      <c r="Z57" s="155" t="e">
        <f t="shared" si="1"/>
        <v>#VALUE!</v>
      </c>
      <c r="AA57" s="201" t="e">
        <f>IF(AND(U57="4 - Alto",Z57=-4),"MODERADO",VLOOKUP(Z57,[1]Parámetros!$B$20:$C$70,2,FALSE))</f>
        <v>#VALUE!</v>
      </c>
      <c r="AB57" s="482"/>
      <c r="AC57" s="483"/>
    </row>
    <row r="58" spans="1:29" x14ac:dyDescent="0.25">
      <c r="A58" s="131">
        <f>'[1]Matriz de riesgos'!A58</f>
        <v>48</v>
      </c>
      <c r="B58" s="139">
        <f>+'[1]Matriz seguimiento (2)'!B58</f>
        <v>0</v>
      </c>
      <c r="C58" s="199">
        <f>+'[1]Matriz seguimiento (2)'!C58</f>
        <v>0</v>
      </c>
      <c r="D58" s="134">
        <f>+'[1]Matriz seguimiento (2)'!D58</f>
        <v>0</v>
      </c>
      <c r="E58" s="135">
        <f>+'[1]Matriz seguimiento (2)'!E58</f>
        <v>0</v>
      </c>
      <c r="F58" s="136">
        <f>+'[1]Matriz seguimiento (2)'!F58</f>
        <v>0</v>
      </c>
      <c r="G58" s="137"/>
      <c r="H58" s="138"/>
      <c r="I58" s="139"/>
      <c r="J58" s="139"/>
      <c r="K58" s="140" t="e">
        <f t="shared" si="7"/>
        <v>#VALUE!</v>
      </c>
      <c r="L58" s="140" t="e">
        <f t="shared" si="8"/>
        <v>#VALUE!</v>
      </c>
      <c r="M58" s="141" t="e">
        <f t="shared" si="0"/>
        <v>#VALUE!</v>
      </c>
      <c r="N58" s="145" t="e">
        <f>IF(AND(G58="4 - Alto",M58=-4),"MODERADO",VLOOKUP(M58,[1]Parámetros!$B$20:$C$70,2,FALSE))</f>
        <v>#VALUE!</v>
      </c>
      <c r="O58" s="137">
        <f>+'[1]Matriz seguimiento (2)'!O58</f>
        <v>0</v>
      </c>
      <c r="P58" s="137">
        <f>+'[1]Matriz seguimiento (2)'!P58</f>
        <v>0</v>
      </c>
      <c r="Q58" s="142">
        <f>+'[1]Matriz seguimiento (2)'!Q58</f>
        <v>0</v>
      </c>
      <c r="R58" s="138">
        <f>+'[1]Matriz seguimiento (2)'!R58</f>
        <v>0</v>
      </c>
      <c r="S58" s="137">
        <f>+'[1]Matriz seguimiento (2)'!S58</f>
        <v>0</v>
      </c>
      <c r="T58" s="138">
        <f t="shared" si="9"/>
        <v>0</v>
      </c>
      <c r="U58" s="137">
        <f t="shared" si="2"/>
        <v>0</v>
      </c>
      <c r="V58" s="138" t="e">
        <f t="shared" si="3"/>
        <v>#VALUE!</v>
      </c>
      <c r="W58" s="138" t="e">
        <f t="shared" si="4"/>
        <v>#VALUE!</v>
      </c>
      <c r="X58" s="138" t="e">
        <f t="shared" si="5"/>
        <v>#VALUE!</v>
      </c>
      <c r="Y58" s="137" t="e">
        <f t="shared" si="6"/>
        <v>#VALUE!</v>
      </c>
      <c r="Z58" s="145" t="e">
        <f t="shared" si="1"/>
        <v>#VALUE!</v>
      </c>
      <c r="AA58" s="200" t="e">
        <f>IF(AND(U58="4 - Alto",Z58=-4),"MODERADO",VLOOKUP(Z58,[1]Parámetros!$B$20:$C$70,2,FALSE))</f>
        <v>#VALUE!</v>
      </c>
      <c r="AB58" s="484"/>
      <c r="AC58" s="485"/>
    </row>
    <row r="59" spans="1:29" x14ac:dyDescent="0.25">
      <c r="A59" s="147">
        <f>'[1]Matriz de riesgos'!A59</f>
        <v>49</v>
      </c>
      <c r="B59" s="152">
        <f>+'[1]Matriz seguimiento (2)'!B59</f>
        <v>0</v>
      </c>
      <c r="C59" s="149">
        <f>+'[1]Matriz seguimiento (2)'!C59</f>
        <v>0</v>
      </c>
      <c r="D59" s="149">
        <f>+'[1]Matriz seguimiento (2)'!D59</f>
        <v>0</v>
      </c>
      <c r="E59" s="149">
        <f>+'[1]Matriz seguimiento (2)'!E59</f>
        <v>0</v>
      </c>
      <c r="F59" s="152">
        <f>+'[1]Matriz seguimiento (2)'!F59</f>
        <v>0</v>
      </c>
      <c r="G59" s="151"/>
      <c r="H59" s="150"/>
      <c r="I59" s="152"/>
      <c r="J59" s="152"/>
      <c r="K59" s="153" t="e">
        <f t="shared" si="7"/>
        <v>#VALUE!</v>
      </c>
      <c r="L59" s="153" t="e">
        <f t="shared" si="8"/>
        <v>#VALUE!</v>
      </c>
      <c r="M59" s="154" t="e">
        <f t="shared" si="0"/>
        <v>#VALUE!</v>
      </c>
      <c r="N59" s="155" t="e">
        <f>IF(AND(G59="4 - Alto",M59=-4),"MODERADO",VLOOKUP(M59,[1]Parámetros!$B$20:$C$70,2,FALSE))</f>
        <v>#VALUE!</v>
      </c>
      <c r="O59" s="151">
        <f>+'[1]Matriz seguimiento (2)'!O59</f>
        <v>0</v>
      </c>
      <c r="P59" s="151">
        <f>+'[1]Matriz seguimiento (2)'!P59</f>
        <v>0</v>
      </c>
      <c r="Q59" s="156">
        <f>+'[1]Matriz seguimiento (2)'!Q59</f>
        <v>0</v>
      </c>
      <c r="R59" s="150">
        <f>+'[1]Matriz seguimiento (2)'!R59</f>
        <v>0</v>
      </c>
      <c r="S59" s="151">
        <f>+'[1]Matriz seguimiento (2)'!S59</f>
        <v>0</v>
      </c>
      <c r="T59" s="152">
        <f t="shared" si="9"/>
        <v>0</v>
      </c>
      <c r="U59" s="151">
        <f t="shared" si="2"/>
        <v>0</v>
      </c>
      <c r="V59" s="150" t="e">
        <f t="shared" si="3"/>
        <v>#VALUE!</v>
      </c>
      <c r="W59" s="150" t="e">
        <f t="shared" si="4"/>
        <v>#VALUE!</v>
      </c>
      <c r="X59" s="150" t="e">
        <f t="shared" si="5"/>
        <v>#VALUE!</v>
      </c>
      <c r="Y59" s="151" t="e">
        <f t="shared" si="6"/>
        <v>#VALUE!</v>
      </c>
      <c r="Z59" s="155" t="e">
        <f t="shared" si="1"/>
        <v>#VALUE!</v>
      </c>
      <c r="AA59" s="201" t="e">
        <f>IF(AND(U59="4 - Alto",Z59=-4),"MODERADO",VLOOKUP(Z59,[1]Parámetros!$B$20:$C$70,2,FALSE))</f>
        <v>#VALUE!</v>
      </c>
      <c r="AB59" s="482"/>
      <c r="AC59" s="483"/>
    </row>
    <row r="60" spans="1:29" ht="15.75" customHeight="1" thickBot="1" x14ac:dyDescent="0.3">
      <c r="A60" s="164">
        <f>'[1]Matriz de riesgos'!A60</f>
        <v>50</v>
      </c>
      <c r="B60" s="171">
        <f>+'[1]Matriz seguimiento (2)'!B60</f>
        <v>0</v>
      </c>
      <c r="C60" s="202">
        <f>+'[1]Matriz seguimiento (2)'!C60</f>
        <v>0</v>
      </c>
      <c r="D60" s="203">
        <f>+'[1]Matriz seguimiento (2)'!D60</f>
        <v>0</v>
      </c>
      <c r="E60" s="168">
        <f>+'[1]Matriz seguimiento (2)'!E60</f>
        <v>0</v>
      </c>
      <c r="F60" s="174">
        <f>+'[1]Matriz seguimiento (2)'!F60</f>
        <v>0</v>
      </c>
      <c r="G60" s="170"/>
      <c r="H60" s="169"/>
      <c r="I60" s="171"/>
      <c r="J60" s="171"/>
      <c r="K60" s="172" t="e">
        <f t="shared" si="7"/>
        <v>#VALUE!</v>
      </c>
      <c r="L60" s="172" t="e">
        <f t="shared" si="8"/>
        <v>#VALUE!</v>
      </c>
      <c r="M60" s="173" t="e">
        <f t="shared" si="0"/>
        <v>#VALUE!</v>
      </c>
      <c r="N60" s="177" t="e">
        <f>IF(AND(G60="4 - Alto",M60=-4),"MODERADO",VLOOKUP(M60,[1]Parámetros!$B$20:$C$70,2,FALSE))</f>
        <v>#VALUE!</v>
      </c>
      <c r="O60" s="170">
        <f>+'[1]Matriz seguimiento (2)'!O60</f>
        <v>0</v>
      </c>
      <c r="P60" s="170">
        <f>+'[1]Matriz seguimiento (2)'!P60</f>
        <v>0</v>
      </c>
      <c r="Q60" s="175">
        <f>+'[1]Matriz seguimiento (2)'!Q60</f>
        <v>0</v>
      </c>
      <c r="R60" s="169">
        <f>+'[1]Matriz seguimiento (2)'!R60</f>
        <v>0</v>
      </c>
      <c r="S60" s="170">
        <f>+'[1]Matriz seguimiento (2)'!S60</f>
        <v>0</v>
      </c>
      <c r="T60" s="169">
        <f t="shared" si="9"/>
        <v>0</v>
      </c>
      <c r="U60" s="170">
        <f t="shared" si="2"/>
        <v>0</v>
      </c>
      <c r="V60" s="169" t="e">
        <f t="shared" si="3"/>
        <v>#VALUE!</v>
      </c>
      <c r="W60" s="169" t="e">
        <f t="shared" si="4"/>
        <v>#VALUE!</v>
      </c>
      <c r="X60" s="169" t="e">
        <f t="shared" si="5"/>
        <v>#VALUE!</v>
      </c>
      <c r="Y60" s="170" t="e">
        <f t="shared" si="6"/>
        <v>#VALUE!</v>
      </c>
      <c r="Z60" s="177" t="e">
        <f t="shared" si="1"/>
        <v>#VALUE!</v>
      </c>
      <c r="AA60" s="204" t="e">
        <f>IF(AND(U60="4 - Alto",Z60=-4),"MODERADO",VLOOKUP(Z60,[1]Parámetros!$B$20:$C$70,2,FALSE))</f>
        <v>#VALUE!</v>
      </c>
      <c r="AB60" s="486"/>
      <c r="AC60" s="487"/>
    </row>
    <row r="61" spans="1:29" x14ac:dyDescent="0.25">
      <c r="A61" s="179" t="s">
        <v>601</v>
      </c>
      <c r="B61" s="179" t="s">
        <v>601</v>
      </c>
      <c r="C61" s="179" t="s">
        <v>601</v>
      </c>
      <c r="D61" s="179" t="s">
        <v>601</v>
      </c>
      <c r="E61" s="179" t="s">
        <v>601</v>
      </c>
      <c r="F61" s="179" t="s">
        <v>601</v>
      </c>
      <c r="G61" s="179" t="s">
        <v>601</v>
      </c>
      <c r="H61" s="179" t="s">
        <v>601</v>
      </c>
      <c r="I61" s="179" t="s">
        <v>601</v>
      </c>
      <c r="J61" s="179" t="s">
        <v>601</v>
      </c>
      <c r="K61" s="179" t="s">
        <v>601</v>
      </c>
      <c r="L61" s="179" t="s">
        <v>601</v>
      </c>
      <c r="M61" s="179" t="s">
        <v>601</v>
      </c>
      <c r="N61" s="179" t="s">
        <v>601</v>
      </c>
      <c r="O61" s="179" t="s">
        <v>601</v>
      </c>
      <c r="P61" s="179" t="s">
        <v>601</v>
      </c>
      <c r="Q61" s="179" t="s">
        <v>601</v>
      </c>
      <c r="R61" s="179" t="s">
        <v>601</v>
      </c>
      <c r="S61" s="179" t="s">
        <v>601</v>
      </c>
      <c r="T61" s="179" t="s">
        <v>601</v>
      </c>
      <c r="U61" s="179" t="s">
        <v>601</v>
      </c>
      <c r="V61" s="179" t="s">
        <v>601</v>
      </c>
      <c r="W61" s="179" t="s">
        <v>601</v>
      </c>
      <c r="X61" s="179" t="s">
        <v>601</v>
      </c>
      <c r="Y61" s="179" t="s">
        <v>601</v>
      </c>
      <c r="Z61" s="179" t="s">
        <v>601</v>
      </c>
      <c r="AA61" s="179" t="s">
        <v>601</v>
      </c>
      <c r="AB61" s="179" t="s">
        <v>601</v>
      </c>
      <c r="AC61" s="179" t="s">
        <v>601</v>
      </c>
    </row>
  </sheetData>
  <mergeCells count="62">
    <mergeCell ref="AB14:AC14"/>
    <mergeCell ref="A1:C5"/>
    <mergeCell ref="D1:AC5"/>
    <mergeCell ref="A7:C7"/>
    <mergeCell ref="D7:H7"/>
    <mergeCell ref="S7:T7"/>
    <mergeCell ref="A9:F9"/>
    <mergeCell ref="G9:N9"/>
    <mergeCell ref="O9:T9"/>
    <mergeCell ref="U9:AA9"/>
    <mergeCell ref="AB9:AC9"/>
    <mergeCell ref="V10:X10"/>
    <mergeCell ref="AB10:AC10"/>
    <mergeCell ref="AB11:AC11"/>
    <mergeCell ref="AB12:AC12"/>
    <mergeCell ref="AB13:AC13"/>
    <mergeCell ref="AB26:AC26"/>
    <mergeCell ref="AB15:AC15"/>
    <mergeCell ref="AB16:AC16"/>
    <mergeCell ref="AB17:AC17"/>
    <mergeCell ref="AB18:AC18"/>
    <mergeCell ref="AB19:AC19"/>
    <mergeCell ref="AB20:AC20"/>
    <mergeCell ref="AB21:AC21"/>
    <mergeCell ref="AB22:AC22"/>
    <mergeCell ref="AB23:AC23"/>
    <mergeCell ref="AB24:AC24"/>
    <mergeCell ref="AB25:AC25"/>
    <mergeCell ref="AB38:AC38"/>
    <mergeCell ref="AB27:AC27"/>
    <mergeCell ref="AB28:AC28"/>
    <mergeCell ref="AB29:AC29"/>
    <mergeCell ref="AB30:AC30"/>
    <mergeCell ref="AB31:AC31"/>
    <mergeCell ref="AB32:AC32"/>
    <mergeCell ref="AB33:AC33"/>
    <mergeCell ref="AB34:AC34"/>
    <mergeCell ref="AB35:AC35"/>
    <mergeCell ref="AB36:AC36"/>
    <mergeCell ref="AB37:AC37"/>
    <mergeCell ref="AB50:AC50"/>
    <mergeCell ref="AB39:AC39"/>
    <mergeCell ref="AB40:AC40"/>
    <mergeCell ref="AB41:AC41"/>
    <mergeCell ref="AB42:AC42"/>
    <mergeCell ref="AB43:AC43"/>
    <mergeCell ref="AB44:AC44"/>
    <mergeCell ref="AB45:AC45"/>
    <mergeCell ref="AB46:AC46"/>
    <mergeCell ref="AB47:AC47"/>
    <mergeCell ref="AB48:AC48"/>
    <mergeCell ref="AB49:AC49"/>
    <mergeCell ref="AB57:AC57"/>
    <mergeCell ref="AB58:AC58"/>
    <mergeCell ref="AB59:AC59"/>
    <mergeCell ref="AB60:AC60"/>
    <mergeCell ref="AB51:AC51"/>
    <mergeCell ref="AB52:AC52"/>
    <mergeCell ref="AB53:AC53"/>
    <mergeCell ref="AB54:AC54"/>
    <mergeCell ref="AB55:AC55"/>
    <mergeCell ref="AB56:AC56"/>
  </mergeCells>
  <conditionalFormatting sqref="N11:N1048576">
    <cfRule type="containsText" dxfId="23" priority="17" operator="containsText" text="EXTREMO (+)">
      <formula>NOT(ISERROR(SEARCH("EXTREMO (+)",N11)))</formula>
    </cfRule>
    <cfRule type="containsText" dxfId="22" priority="18" operator="containsText" text="ALTO (+)">
      <formula>NOT(ISERROR(SEARCH("ALTO (+)",N11)))</formula>
    </cfRule>
    <cfRule type="containsText" dxfId="21" priority="19" operator="containsText" text="MODERADO (+)">
      <formula>NOT(ISERROR(SEARCH("MODERADO (+)",N11)))</formula>
    </cfRule>
    <cfRule type="containsText" dxfId="20" priority="20" operator="containsText" text="BAJO (+)">
      <formula>NOT(ISERROR(SEARCH("BAJO (+)",N11)))</formula>
    </cfRule>
    <cfRule type="containsText" dxfId="19" priority="21" operator="containsText" text="EXTREMO">
      <formula>NOT(ISERROR(SEARCH("EXTREMO",N11)))</formula>
    </cfRule>
    <cfRule type="containsText" dxfId="18" priority="22" operator="containsText" text="ALTO">
      <formula>NOT(ISERROR(SEARCH("ALTO",N11)))</formula>
    </cfRule>
    <cfRule type="containsText" dxfId="17" priority="23" operator="containsText" text="MODERADO">
      <formula>NOT(ISERROR(SEARCH("MODERADO",N11)))</formula>
    </cfRule>
    <cfRule type="containsText" dxfId="16" priority="24" operator="containsText" text="BAJO">
      <formula>NOT(ISERROR(SEARCH("BAJO",N11)))</formula>
    </cfRule>
  </conditionalFormatting>
  <conditionalFormatting sqref="AA11:AB1048576">
    <cfRule type="containsText" dxfId="15" priority="9" operator="containsText" text="EXTREMO (+)">
      <formula>NOT(ISERROR(SEARCH("EXTREMO (+)",AA11)))</formula>
    </cfRule>
    <cfRule type="containsText" dxfId="14" priority="10" operator="containsText" text="ALTO (+)">
      <formula>NOT(ISERROR(SEARCH("ALTO (+)",AA11)))</formula>
    </cfRule>
    <cfRule type="containsText" dxfId="13" priority="11" operator="containsText" text="MODERADO (+)">
      <formula>NOT(ISERROR(SEARCH("MODERADO (+)",AA11)))</formula>
    </cfRule>
    <cfRule type="containsText" dxfId="12" priority="12" operator="containsText" text="BAJO (+)">
      <formula>NOT(ISERROR(SEARCH("BAJO (+)",AA11)))</formula>
    </cfRule>
    <cfRule type="containsText" dxfId="11" priority="13" operator="containsText" text="EXTREMO">
      <formula>NOT(ISERROR(SEARCH("EXTREMO",AA11)))</formula>
    </cfRule>
    <cfRule type="containsText" dxfId="10" priority="14" operator="containsText" text="ALTO">
      <formula>NOT(ISERROR(SEARCH("ALTO",AA11)))</formula>
    </cfRule>
    <cfRule type="containsText" dxfId="9" priority="15" operator="containsText" text="MODERADO">
      <formula>NOT(ISERROR(SEARCH("MODERADO",AA11)))</formula>
    </cfRule>
    <cfRule type="containsText" dxfId="8" priority="16" operator="containsText" text="BAJO">
      <formula>NOT(ISERROR(SEARCH("BAJO",AA11)))</formula>
    </cfRule>
  </conditionalFormatting>
  <conditionalFormatting sqref="AA7">
    <cfRule type="containsText" dxfId="7" priority="1" operator="containsText" text="EXTREMO (+)">
      <formula>NOT(ISERROR(SEARCH("EXTREMO (+)",AA7)))</formula>
    </cfRule>
    <cfRule type="containsText" dxfId="6" priority="2" operator="containsText" text="ALTO (+)">
      <formula>NOT(ISERROR(SEARCH("ALTO (+)",AA7)))</formula>
    </cfRule>
    <cfRule type="containsText" dxfId="5" priority="3" operator="containsText" text="MODERADO (+)">
      <formula>NOT(ISERROR(SEARCH("MODERADO (+)",AA7)))</formula>
    </cfRule>
    <cfRule type="containsText" dxfId="4" priority="4" operator="containsText" text="BAJO (+)">
      <formula>NOT(ISERROR(SEARCH("BAJO (+)",AA7)))</formula>
    </cfRule>
    <cfRule type="containsText" dxfId="3" priority="5" operator="containsText" text="EXTREMO">
      <formula>NOT(ISERROR(SEARCH("EXTREMO",AA7)))</formula>
    </cfRule>
    <cfRule type="containsText" dxfId="2" priority="6" operator="containsText" text="ALTO">
      <formula>NOT(ISERROR(SEARCH("ALTO",AA7)))</formula>
    </cfRule>
    <cfRule type="containsText" dxfId="1" priority="7" operator="containsText" text="MODERADO">
      <formula>NOT(ISERROR(SEARCH("MODERADO",AA7)))</formula>
    </cfRule>
    <cfRule type="containsText" dxfId="0" priority="8" operator="containsText" text="BAJO">
      <formula>NOT(ISERROR(SEARCH("BAJO",AA7)))</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Parámetros!$C$3:$C$7</xm:f>
          </x14:formula1>
          <xm:sqref>G11:G60</xm:sqref>
        </x14:dataValidation>
        <x14:dataValidation type="list" allowBlank="1" showInputMessage="1" showErrorMessage="1" xr:uid="{00000000-0002-0000-0800-000001000000}">
          <x14:formula1>
            <xm:f>Parámetros!$D$3:$D$18</xm:f>
          </x14:formula1>
          <xm:sqref>H11:H60</xm:sqref>
        </x14:dataValidation>
        <x14:dataValidation type="list" allowBlank="1" showInputMessage="1" showErrorMessage="1" xr:uid="{00000000-0002-0000-0800-000002000000}">
          <x14:formula1>
            <xm:f>Parámetros!$E$3:$E$13</xm:f>
          </x14:formula1>
          <xm:sqref>I11:I60</xm:sqref>
        </x14:dataValidation>
        <x14:dataValidation type="list" allowBlank="1" showInputMessage="1" showErrorMessage="1" xr:uid="{00000000-0002-0000-0800-000003000000}">
          <x14:formula1>
            <xm:f>Parámetros!$F$3:$F$13</xm:f>
          </x14:formula1>
          <xm:sqref>J11:J60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Contexto</vt:lpstr>
      <vt:lpstr>Matriz de Criterios</vt:lpstr>
      <vt:lpstr>Listas-Input</vt:lpstr>
      <vt:lpstr>Parámetros</vt:lpstr>
      <vt:lpstr>Matriz de riesgos</vt:lpstr>
      <vt:lpstr>Matriz seguimiento (1)</vt:lpstr>
      <vt:lpstr>Matriz seguimiento (2)</vt:lpstr>
      <vt:lpstr>Matriz seguimiento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Lopez Arias</dc:creator>
  <cp:lastModifiedBy>Claudia Castillo Serna</cp:lastModifiedBy>
  <cp:lastPrinted>2022-06-06T17:44:06Z</cp:lastPrinted>
  <dcterms:created xsi:type="dcterms:W3CDTF">2022-05-31T14:14:12Z</dcterms:created>
  <dcterms:modified xsi:type="dcterms:W3CDTF">2022-08-02T20:58:04Z</dcterms:modified>
</cp:coreProperties>
</file>